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аленушка\Desktop\"/>
    </mc:Choice>
  </mc:AlternateContent>
  <xr:revisionPtr revIDLastSave="0" documentId="13_ncr:1_{A06D8B23-E3B6-428F-A36D-E1A4247175A4}" xr6:coauthVersionLast="47" xr6:coauthVersionMax="47" xr10:uidLastSave="{00000000-0000-0000-0000-000000000000}"/>
  <bookViews>
    <workbookView xWindow="-120" yWindow="-120" windowWidth="29040" windowHeight="15840" activeTab="1" xr2:uid="{00000000-000D-0000-FFFF-FFFF00000000}"/>
  </bookViews>
  <sheets>
    <sheet name="ТИТУЛЬНЫЙ ЛИСТ" sheetId="1" r:id="rId1"/>
    <sheet name="РАЗДЕЛ 1" sheetId="2" r:id="rId2"/>
    <sheet name="РАЗДЕЛ 2" sheetId="4" r:id="rId3"/>
    <sheet name="коммуналка" sheetId="5" r:id="rId4"/>
    <sheet name="Лист3" sheetId="3" state="hidden" r:id="rId5"/>
  </sheets>
  <definedNames>
    <definedName name="TABLE" localSheetId="2">'РАЗДЕЛ 2'!#REF!</definedName>
    <definedName name="TABLE_2" localSheetId="2">'РАЗДЕЛ 2'!#REF!</definedName>
    <definedName name="_xlnm.Print_Titles" localSheetId="2">'РАЗДЕЛ 2'!$3:$6</definedName>
    <definedName name="_xlnm.Print_Area" localSheetId="4">Лист3!$A$1:$I$58</definedName>
    <definedName name="_xlnm.Print_Area" localSheetId="2">'РАЗДЕЛ 2'!$A$1:$FE$60</definedName>
    <definedName name="_xlnm.Print_Area" localSheetId="0">'ТИТУЛЬНЫЙ ЛИСТ'!$A$1:$E$38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2" l="1"/>
  <c r="G88" i="2"/>
  <c r="F80" i="2"/>
  <c r="F96" i="2"/>
  <c r="F78" i="2"/>
  <c r="F38" i="2"/>
  <c r="K5" i="5" l="1"/>
  <c r="E4" i="5" l="1"/>
  <c r="H4" i="5"/>
  <c r="K80" i="2"/>
  <c r="J80" i="2"/>
  <c r="K4" i="5"/>
  <c r="M4" i="5" s="1"/>
  <c r="K92" i="2" l="1"/>
  <c r="J92" i="2"/>
  <c r="K88" i="2"/>
  <c r="J88" i="2"/>
  <c r="J83" i="2"/>
  <c r="K83" i="2"/>
  <c r="K82" i="2"/>
  <c r="J82" i="2"/>
  <c r="K16" i="2"/>
  <c r="J16" i="2"/>
  <c r="K78" i="2"/>
  <c r="F42" i="2" l="1"/>
  <c r="F56" i="2"/>
  <c r="J76" i="2" l="1"/>
  <c r="J72" i="2" s="1"/>
  <c r="J20" i="2"/>
  <c r="F76" i="2" l="1"/>
  <c r="F72" i="2" l="1"/>
  <c r="H70" i="2" l="1"/>
  <c r="E108" i="2" l="1"/>
  <c r="E107" i="2"/>
  <c r="E105" i="2"/>
  <c r="E104" i="2"/>
  <c r="E103" i="2"/>
  <c r="E102" i="2"/>
  <c r="E100" i="2"/>
  <c r="E99" i="2"/>
  <c r="E98" i="2"/>
  <c r="E96" i="2"/>
  <c r="E95" i="2"/>
  <c r="E94" i="2"/>
  <c r="E93" i="2"/>
  <c r="E92" i="2"/>
  <c r="E91" i="2"/>
  <c r="E90" i="2"/>
  <c r="E89" i="2"/>
  <c r="E88" i="2"/>
  <c r="E87" i="2"/>
  <c r="E86" i="2"/>
  <c r="E85" i="2"/>
  <c r="E84" i="2"/>
  <c r="E83" i="2"/>
  <c r="E82" i="2"/>
  <c r="E81" i="2"/>
  <c r="E80"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F106" i="2"/>
  <c r="G106" i="2"/>
  <c r="H106" i="2"/>
  <c r="I106" i="2"/>
  <c r="J106" i="2"/>
  <c r="K106" i="2"/>
  <c r="F101" i="2"/>
  <c r="G101" i="2"/>
  <c r="H101" i="2"/>
  <c r="I101" i="2"/>
  <c r="J101" i="2"/>
  <c r="K101" i="2"/>
  <c r="F97" i="2"/>
  <c r="G97" i="2"/>
  <c r="H97" i="2"/>
  <c r="I97" i="2"/>
  <c r="J97" i="2"/>
  <c r="K97" i="2"/>
  <c r="F70" i="2"/>
  <c r="G70" i="2"/>
  <c r="I70" i="2"/>
  <c r="J70" i="2"/>
  <c r="K70" i="2"/>
  <c r="F61" i="2"/>
  <c r="G61" i="2"/>
  <c r="H61" i="2"/>
  <c r="I61" i="2"/>
  <c r="J61" i="2"/>
  <c r="K61" i="2"/>
  <c r="G56" i="2"/>
  <c r="H56" i="2"/>
  <c r="I56" i="2"/>
  <c r="J56" i="2"/>
  <c r="K56" i="2"/>
  <c r="G76" i="2"/>
  <c r="H76" i="2"/>
  <c r="H72" i="2" s="1"/>
  <c r="I76" i="2"/>
  <c r="I72" i="2" s="1"/>
  <c r="K76" i="2"/>
  <c r="K72" i="2" s="1"/>
  <c r="F50" i="2"/>
  <c r="F49" i="2" s="1"/>
  <c r="G50" i="2"/>
  <c r="G49" i="2" s="1"/>
  <c r="H50" i="2"/>
  <c r="I50" i="2"/>
  <c r="I49" i="2" s="1"/>
  <c r="J50" i="2"/>
  <c r="J49" i="2" s="1"/>
  <c r="K50" i="2"/>
  <c r="K49" i="2" s="1"/>
  <c r="H49" i="2"/>
  <c r="F46" i="2"/>
  <c r="G46" i="2"/>
  <c r="H46" i="2"/>
  <c r="I46" i="2"/>
  <c r="J46" i="2"/>
  <c r="K46" i="2"/>
  <c r="G42" i="2"/>
  <c r="H42" i="2"/>
  <c r="I42" i="2"/>
  <c r="J42" i="2"/>
  <c r="K42" i="2"/>
  <c r="K31" i="2"/>
  <c r="J31" i="2"/>
  <c r="K25" i="2"/>
  <c r="J25" i="2"/>
  <c r="K20" i="2"/>
  <c r="K18" i="2"/>
  <c r="J18" i="2"/>
  <c r="K14" i="2"/>
  <c r="J14" i="2"/>
  <c r="K11" i="2"/>
  <c r="J11" i="2"/>
  <c r="G31" i="2"/>
  <c r="H31" i="2"/>
  <c r="I31" i="2"/>
  <c r="G25" i="2"/>
  <c r="H25" i="2"/>
  <c r="I25" i="2"/>
  <c r="G20" i="2"/>
  <c r="H20" i="2"/>
  <c r="I20" i="2"/>
  <c r="G18" i="2"/>
  <c r="H18" i="2"/>
  <c r="I18" i="2"/>
  <c r="G14" i="2"/>
  <c r="H14" i="2"/>
  <c r="I14" i="2"/>
  <c r="G11" i="2"/>
  <c r="H11" i="2"/>
  <c r="I11" i="2"/>
  <c r="F31" i="2"/>
  <c r="F25" i="2"/>
  <c r="F20" i="2"/>
  <c r="F18" i="2"/>
  <c r="F14" i="2"/>
  <c r="F11" i="2"/>
  <c r="E13" i="2"/>
  <c r="E49" i="2" l="1"/>
  <c r="E70" i="2"/>
  <c r="E18" i="2"/>
  <c r="E25" i="2"/>
  <c r="I10" i="2"/>
  <c r="E31" i="2"/>
  <c r="J36" i="2"/>
  <c r="F36" i="2"/>
  <c r="F35" i="2" s="1"/>
  <c r="E46" i="2"/>
  <c r="E61" i="2"/>
  <c r="E97" i="2"/>
  <c r="E101" i="2"/>
  <c r="E106" i="2"/>
  <c r="G72" i="2"/>
  <c r="E72" i="2" s="1"/>
  <c r="E50" i="2"/>
  <c r="G10" i="2"/>
  <c r="E42" i="2"/>
  <c r="E14" i="2"/>
  <c r="F10" i="2"/>
  <c r="E20" i="2"/>
  <c r="H10" i="2"/>
  <c r="E56" i="2"/>
  <c r="E76" i="2"/>
  <c r="K36" i="2"/>
  <c r="K35" i="2" s="1"/>
  <c r="J35" i="2"/>
  <c r="G36" i="2"/>
  <c r="G35" i="2" s="1"/>
  <c r="G9" i="2" s="1"/>
  <c r="I36" i="2"/>
  <c r="I35" i="2" s="1"/>
  <c r="I8" i="2" s="1"/>
  <c r="I9" i="2" s="1"/>
  <c r="H36" i="2"/>
  <c r="H35" i="2" s="1"/>
  <c r="H9" i="2" s="1"/>
  <c r="K10" i="2"/>
  <c r="J10" i="2"/>
  <c r="E11" i="2"/>
  <c r="K8" i="2" l="1"/>
  <c r="K9" i="2" s="1"/>
  <c r="F9" i="2"/>
  <c r="J8" i="2"/>
  <c r="J9" i="2" s="1"/>
  <c r="E9" i="2"/>
  <c r="E10" i="2"/>
  <c r="E36" i="2"/>
  <c r="E35" i="2" l="1"/>
  <c r="E8" i="2" l="1"/>
</calcChain>
</file>

<file path=xl/sharedStrings.xml><?xml version="1.0" encoding="utf-8"?>
<sst xmlns="http://schemas.openxmlformats.org/spreadsheetml/2006/main" count="498" uniqueCount="305">
  <si>
    <t>Утверждаю</t>
  </si>
  <si>
    <t>(наименование должности уполномоченного лица)</t>
  </si>
  <si>
    <t>(наименование учреждения)</t>
  </si>
  <si>
    <t>________</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</si>
  <si>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</si>
  <si>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</si>
  <si>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</si>
  <si>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</si>
  <si>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</si>
  <si>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</si>
  <si>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</si>
  <si>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</si>
  <si>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</si>
  <si>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</si>
  <si>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</si>
  <si>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</si>
  <si>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</si>
  <si>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</si>
  <si>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</si>
  <si>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</si>
  <si>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</si>
  <si>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</si>
  <si>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</si>
  <si>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</si>
  <si>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</si>
  <si>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</si>
  <si>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</si>
  <si>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</si>
  <si>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</si>
  <si>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</si>
  <si>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</si>
  <si>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</si>
  <si>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</si>
  <si>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</si>
  <si>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</si>
  <si>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</si>
  <si>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</si>
  <si>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</si>
  <si>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</si>
  <si>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</si>
  <si>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</si>
  <si>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</si>
  <si>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</si>
  <si>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</si>
  <si>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</si>
  <si>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</si>
  <si>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</si>
  <si>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</si>
  <si>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</si>
  <si>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</si>
  <si>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</si>
  <si>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</si>
  <si>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</si>
  <si>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</si>
  <si>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</si>
  <si>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</si>
  <si>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</si>
  <si>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</si>
  <si>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</si>
  <si>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</si>
  <si>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</si>
  <si>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</si>
  <si>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</si>
  <si>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</si>
  <si>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</si>
  <si>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</si>
  <si>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</si>
  <si>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</si>
  <si>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</si>
  <si>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</si>
  <si>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</si>
  <si>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</si>
  <si>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</si>
  <si>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</si>
  <si>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</si>
  <si>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</si>
  <si>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</si>
  <si>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</si>
  <si>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</si>
  <si>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</si>
  <si>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</si>
  <si>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</si>
  <si>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</si>
  <si>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</si>
  <si>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</si>
  <si>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</si>
  <si>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</si>
  <si>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</si>
  <si>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</si>
  <si>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</si>
  <si>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</si>
  <si>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</si>
  <si>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</si>
  <si>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</si>
  <si>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</si>
  <si>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</si>
  <si>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</si>
  <si>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</si>
  <si>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</si>
  <si>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</si>
  <si>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</si>
  <si>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</si>
  <si>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</si>
  <si>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</si>
  <si>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</si>
  <si>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</si>
  <si>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</si>
  <si>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</si>
  <si>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</si>
  <si>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</si>
  <si>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</si>
  <si>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</si>
  <si>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</si>
  <si>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</si>
  <si>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</si>
  <si>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</si>
  <si>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</si>
  <si>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</si>
  <si>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</si>
  <si>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</si>
  <si>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</si>
  <si>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</si>
  <si>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</si>
  <si>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</si>
  <si>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</si>
  <si>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</si>
  <si>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</si>
  <si>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</si>
  <si>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</si>
  <si>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</si>
  <si>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</si>
  <si>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</si>
  <si>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</si>
  <si>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</si>
  <si>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</si>
  <si>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</si>
  <si>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</si>
  <si>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</si>
  <si>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</si>
  <si>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</si>
  <si>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</si>
  <si>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</si>
  <si>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</si>
  <si>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</si>
  <si>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</si>
  <si>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</si>
  <si>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</si>
  <si>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</si>
  <si>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</si>
  <si>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</si>
  <si>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</si>
  <si>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</si>
  <si>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</si>
  <si>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</si>
  <si>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</si>
  <si>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</si>
  <si>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</si>
  <si>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</si>
  <si>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</si>
  <si>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</si>
  <si>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</si>
  <si>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</si>
  <si>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</si>
  <si>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</si>
  <si>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</si>
  <si>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</si>
  <si>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</si>
  <si>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</si>
  <si>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</si>
  <si>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</si>
  <si>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</si>
  <si>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</si>
  <si>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</si>
  <si>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</si>
  <si>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</si>
  <si>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</si>
  <si>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</si>
  <si>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</si>
  <si>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</si>
  <si>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</si>
  <si>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</si>
  <si>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</si>
  <si>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</si>
  <si>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</si>
  <si>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</si>
  <si>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</si>
  <si>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</si>
  <si>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</si>
  <si>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</si>
  <si>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</si>
  <si>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</si>
  <si>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</si>
  <si>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</si>
  <si>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</si>
  <si>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</si>
  <si>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</si>
  <si>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</si>
  <si>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</si>
  <si>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</si>
  <si>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</si>
  <si>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</si>
  <si>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</si>
  <si>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</si>
  <si>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</si>
  <si>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</si>
  <si>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</si>
  <si>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</si>
  <si>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</si>
  <si>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</si>
  <si>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</si>
  <si>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</si>
  <si>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</si>
  <si>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</si>
  <si>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</si>
  <si>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</si>
  <si>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</si>
  <si>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</si>
  <si>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</si>
  <si>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</si>
  <si>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</si>
  <si>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</si>
  <si>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</si>
  <si>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</si>
  <si>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</si>
  <si>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</si>
  <si>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</si>
  <si>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</si>
  <si>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</si>
  <si>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</si>
  <si>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</si>
  <si>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</si>
  <si>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</si>
  <si>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</si>
  <si>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</si>
  <si>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</si>
  <si>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</si>
  <si>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</si>
  <si>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</si>
  <si>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</si>
  <si>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</si>
  <si>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</si>
  <si>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</si>
  <si>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</si>
  <si>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</si>
  <si>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</si>
  <si>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</si>
  <si>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</si>
  <si>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</si>
  <si>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</si>
  <si>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</si>
  <si>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</si>
  <si>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</si>
  <si>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</si>
  <si>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</si>
  <si>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</si>
  <si>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</si>
  <si>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</si>
  <si>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23</t>
  </si>
  <si>
    <t>24</t>
  </si>
  <si>
    <t>доходы от оказания услуг, работ</t>
  </si>
  <si>
    <t>Увеличение стоимости прочих материальных запасов однократного применения</t>
  </si>
  <si>
    <t xml:space="preserve">     безвозмездные денежные поступления</t>
  </si>
  <si>
    <t>Заведующий МБДОУ №29 "Искорка"  г.Улан-Удэ</t>
  </si>
  <si>
    <t>МБДОУ № 29 "Искорка" г. Улан-Удэ</t>
  </si>
  <si>
    <t>Коновалова И.К.</t>
  </si>
  <si>
    <t xml:space="preserve">План финансово-хозяйственной деятельности на 20_23_ г. </t>
  </si>
  <si>
    <t>и плановый период 20_24_ и 20_25_ годов</t>
  </si>
  <si>
    <t>На 2025 г.</t>
  </si>
  <si>
    <t>25</t>
  </si>
  <si>
    <t>Наименование</t>
  </si>
  <si>
    <t>Фактическое потребление за декабрь 2021 года - ноябрь 2022 года</t>
  </si>
  <si>
    <t>Потребность на 2023 год</t>
  </si>
  <si>
    <t>БЮДЖЕТ НА 2023 год</t>
  </si>
  <si>
    <t>Роспись</t>
  </si>
  <si>
    <t xml:space="preserve">Наименование муниципального учреждения: Детский сад №29 "Искорка" </t>
  </si>
  <si>
    <t>Тепловая энергия,Гкал</t>
  </si>
  <si>
    <t>Горячая вода,т</t>
  </si>
  <si>
    <t>Электроэнергия,кВт</t>
  </si>
  <si>
    <t>Холодная вода,куб.м</t>
  </si>
  <si>
    <t>Водоотведение,куб.м.</t>
  </si>
  <si>
    <t>Плата за негативное воздействие на окружающую среду</t>
  </si>
  <si>
    <t>Энергосервисный контракт</t>
  </si>
  <si>
    <t>нат.ед.</t>
  </si>
  <si>
    <t>тыс.рублей</t>
  </si>
  <si>
    <t>тариф</t>
  </si>
  <si>
    <t>рублей</t>
  </si>
  <si>
    <t>МУ комитет по образованию Администрации г. Улан-Удэ</t>
  </si>
  <si>
    <t>813J0091</t>
  </si>
  <si>
    <t>034</t>
  </si>
  <si>
    <t>Муниципальное бюджетное дошкольное образовательное учреждение детский сад № 29 "Искорка"</t>
  </si>
  <si>
    <t>0323099420</t>
  </si>
  <si>
    <t>032601001</t>
  </si>
  <si>
    <t>от "15" марта 2024 г.</t>
  </si>
  <si>
    <t>15.03.2024 г</t>
  </si>
  <si>
    <t>"15" марта 2024 г.</t>
  </si>
  <si>
    <t>2023</t>
  </si>
  <si>
    <t>2024</t>
  </si>
  <si>
    <t>2025</t>
  </si>
  <si>
    <t>заведующий</t>
  </si>
  <si>
    <t>И.К.Коновалова</t>
  </si>
  <si>
    <t>контр управляющий</t>
  </si>
  <si>
    <t>Е.Г.Ступакова</t>
  </si>
  <si>
    <t>89021616460</t>
  </si>
  <si>
    <t>18</t>
  </si>
  <si>
    <t>января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</si>
</sst>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_₽"/>
    <numFmt numFmtId="165" formatCode="d/m;@"/>
    <numFmt numFmtId="166" formatCode="#,##0.00_р_.;[Red]\-#,##0.00_р_."/>
  </numFmts>
  <fonts count="29" x14ac:knownFonts="1">
    <font>
      <sz val="11"/>
      <color theme="1"/>
      <name val="Calibri"/>
      <family val="2"/>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u/>
      <sz val="10"/>
      <name val="Times New Roman"/>
      <family val="1"/>
      <charset val="204"/>
    </font>
    <font>
      <b/>
      <sz val="10"/>
      <name val="Times New Roman"/>
      <family val="1"/>
      <charset val="204"/>
    </font>
    <font>
      <sz val="10"/>
      <color rgb="FF000000"/>
      <name val="Times New Roman"/>
      <family val="1"/>
      <charset val="204"/>
    </font>
    <font>
      <b/>
      <sz val="10"/>
      <color rgb="FF000000"/>
      <name val="Times New Roman"/>
      <family val="1"/>
      <charset val="204"/>
    </font>
    <font>
      <sz val="10"/>
      <color theme="1"/>
      <name val="Times New Roman"/>
      <family val="1"/>
      <charset val="204"/>
    </font>
    <font>
      <b/>
      <sz val="10"/>
      <color theme="1"/>
      <name val="Times New Roman"/>
      <family val="1"/>
      <charset val="204"/>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33">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applyNumberFormat="0" applyFill="0" applyBorder="0" applyAlignment="0" applyProtection="0"/>
    <xf numFmtId="0" fontId="14" fillId="0" borderId="0"/>
    <xf numFmtId="43" fontId="22"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4" fillId="0" borderId="0"/>
    <xf numFmtId="0" fontId="8" fillId="0" borderId="0"/>
    <xf numFmtId="0" fontId="22" fillId="0" borderId="0"/>
  </cellStyleXfs>
  <cellXfs count="227">
    <xf numFmtId="0" fontId="0" fillId="0" borderId="0" xfId="0"/>
    <xf numFmtId="0" fontId="2" fillId="0" borderId="3" xfId="0" applyFont="1" applyBorder="1" applyAlignment="1">
      <alignment horizontal="center" vertical="center" wrapText="1"/>
    </xf>
    <xf numFmtId="0" fontId="4" fillId="0" borderId="0" xfId="1" applyFont="1" applyAlignment="1">
      <alignment horizontal="center" vertical="center" wrapText="1"/>
    </xf>
    <xf numFmtId="0" fontId="7" fillId="0" borderId="0" xfId="0" applyFont="1"/>
    <xf numFmtId="0" fontId="4" fillId="0" borderId="6" xfId="1" applyFont="1" applyBorder="1" applyAlignment="1">
      <alignment vertical="center" wrapText="1"/>
    </xf>
    <xf numFmtId="0" fontId="2" fillId="0" borderId="6" xfId="0" applyFont="1" applyBorder="1" applyAlignment="1">
      <alignment horizontal="left" vertical="center" wrapText="1" indent="2"/>
    </xf>
    <xf numFmtId="0" fontId="2" fillId="0" borderId="2" xfId="0" applyFont="1" applyBorder="1" applyAlignment="1">
      <alignment horizontal="center" vertical="center" wrapText="1"/>
    </xf>
    <xf numFmtId="0" fontId="2" fillId="0" borderId="5" xfId="0" applyFont="1" applyBorder="1" applyAlignment="1">
      <alignment horizontal="left" vertical="center" wrapText="1" indent="2"/>
    </xf>
    <xf numFmtId="0" fontId="4" fillId="0" borderId="0" xfId="1" applyFont="1" applyAlignment="1">
      <alignment horizontal="center" vertical="center"/>
    </xf>
    <xf numFmtId="0" fontId="8" fillId="0" borderId="0" xfId="0" applyFont="1" applyAlignment="1">
      <alignment horizontal="justify"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 xfId="1"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indent="2"/>
    </xf>
    <xf numFmtId="0" fontId="4" fillId="0" borderId="3" xfId="1" applyFont="1" applyBorder="1" applyAlignment="1">
      <alignment horizontal="left" vertical="center" wrapText="1" indent="2"/>
    </xf>
    <xf numFmtId="0" fontId="4" fillId="0" borderId="3" xfId="1" applyFont="1" applyBorder="1" applyAlignment="1">
      <alignment horizontal="left" vertical="center" wrapText="1" indent="3"/>
    </xf>
    <xf numFmtId="0" fontId="4" fillId="0" borderId="1" xfId="1"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1" xfId="0" applyFont="1" applyBorder="1" applyAlignment="1">
      <alignment horizontal="left" vertical="center" wrapText="1" indent="3"/>
    </xf>
    <xf numFmtId="0" fontId="6" fillId="0" borderId="3" xfId="0" applyFont="1" applyBorder="1" applyAlignment="1">
      <alignment horizontal="left" vertical="center" wrapText="1" indent="3"/>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1" fillId="0" borderId="0" xfId="0" applyFont="1"/>
    <xf numFmtId="0" fontId="15" fillId="0" borderId="0" xfId="2" applyFont="1" applyAlignment="1">
      <alignment horizontal="left"/>
    </xf>
    <xf numFmtId="0" fontId="12" fillId="0" borderId="0" xfId="2" applyFont="1" applyAlignment="1">
      <alignment horizontal="left"/>
    </xf>
    <xf numFmtId="0" fontId="13" fillId="0" borderId="0" xfId="2" applyFont="1" applyAlignment="1">
      <alignment horizontal="left"/>
    </xf>
    <xf numFmtId="0" fontId="13" fillId="0" borderId="0" xfId="2" applyFont="1" applyAlignment="1">
      <alignment horizontal="center" vertical="top"/>
    </xf>
    <xf numFmtId="0" fontId="12" fillId="0" borderId="11" xfId="2" applyFont="1" applyBorder="1" applyAlignment="1">
      <alignment horizontal="left"/>
    </xf>
    <xf numFmtId="0" fontId="12" fillId="0" borderId="12" xfId="2" applyFont="1" applyBorder="1" applyAlignment="1">
      <alignment horizontal="left"/>
    </xf>
    <xf numFmtId="0" fontId="12" fillId="0" borderId="13" xfId="2" applyFont="1" applyBorder="1" applyAlignment="1">
      <alignment horizontal="left"/>
    </xf>
    <xf numFmtId="0" fontId="12" fillId="0" borderId="14" xfId="2" applyFont="1" applyBorder="1" applyAlignment="1">
      <alignment horizontal="left"/>
    </xf>
    <xf numFmtId="0" fontId="13" fillId="0" borderId="13" xfId="2" applyFont="1" applyBorder="1" applyAlignment="1">
      <alignment horizontal="center" vertical="top"/>
    </xf>
    <xf numFmtId="0" fontId="13" fillId="0" borderId="14" xfId="2" applyFont="1" applyBorder="1" applyAlignment="1">
      <alignment horizontal="center" vertical="top"/>
    </xf>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left"/>
    </xf>
    <xf numFmtId="0" fontId="18" fillId="0" borderId="0" xfId="2" applyFont="1" applyAlignment="1">
      <alignment horizontal="left"/>
    </xf>
    <xf numFmtId="0" fontId="20" fillId="0" borderId="0" xfId="2" applyFont="1" applyAlignment="1">
      <alignment horizontal="left"/>
    </xf>
    <xf numFmtId="0" fontId="6" fillId="2" borderId="3" xfId="0" applyFont="1" applyFill="1" applyBorder="1" applyAlignment="1">
      <alignment horizontal="left" vertical="center" wrapText="1" indent="1"/>
    </xf>
    <xf numFmtId="0" fontId="6" fillId="2" borderId="3" xfId="0" applyFont="1" applyFill="1" applyBorder="1" applyAlignment="1">
      <alignment horizontal="center" vertical="center" wrapText="1"/>
    </xf>
    <xf numFmtId="0" fontId="4" fillId="2" borderId="3" xfId="1" applyFont="1" applyFill="1" applyBorder="1" applyAlignment="1">
      <alignment vertical="center" wrapText="1"/>
    </xf>
    <xf numFmtId="0" fontId="6" fillId="2" borderId="3" xfId="0" applyFont="1" applyFill="1" applyBorder="1" applyAlignment="1">
      <alignment vertical="center" wrapText="1"/>
    </xf>
    <xf numFmtId="0" fontId="4" fillId="2" borderId="3" xfId="1"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7" fillId="3" borderId="0" xfId="0" applyFont="1" applyFill="1"/>
    <xf numFmtId="0" fontId="7" fillId="4" borderId="0" xfId="0" applyFont="1" applyFill="1"/>
    <xf numFmtId="0" fontId="7" fillId="5" borderId="0" xfId="0" applyFont="1" applyFill="1"/>
    <xf numFmtId="0" fontId="7" fillId="2" borderId="0" xfId="0" applyFont="1" applyFill="1"/>
    <xf numFmtId="43" fontId="7" fillId="0" borderId="0" xfId="3" applyFont="1"/>
    <xf numFmtId="43" fontId="2" fillId="0" borderId="3" xfId="3" applyFont="1" applyBorder="1" applyAlignment="1">
      <alignment horizontal="center" vertical="center" wrapText="1"/>
    </xf>
    <xf numFmtId="43" fontId="2" fillId="0" borderId="3" xfId="3" applyFont="1" applyBorder="1" applyAlignment="1">
      <alignment vertical="center" wrapText="1"/>
    </xf>
    <xf numFmtId="0" fontId="2" fillId="0" borderId="32" xfId="0" applyFont="1" applyBorder="1" applyAlignment="1">
      <alignment horizontal="center" vertical="center"/>
    </xf>
    <xf numFmtId="0" fontId="24" fillId="0" borderId="32" xfId="0" applyFont="1" applyBorder="1" applyAlignment="1">
      <alignment horizontal="center" vertical="center"/>
    </xf>
    <xf numFmtId="0" fontId="2" fillId="2" borderId="32" xfId="0" applyFont="1" applyFill="1" applyBorder="1" applyAlignment="1">
      <alignment horizontal="center" vertical="center"/>
    </xf>
    <xf numFmtId="165" fontId="2" fillId="0" borderId="32" xfId="0" applyNumberFormat="1" applyFont="1" applyBorder="1" applyAlignment="1">
      <alignment horizontal="center" vertical="center"/>
    </xf>
    <xf numFmtId="0" fontId="2" fillId="0" borderId="32" xfId="0" applyFont="1" applyBorder="1" applyAlignment="1">
      <alignment vertical="center" wrapText="1"/>
    </xf>
    <xf numFmtId="164" fontId="2" fillId="2" borderId="32" xfId="0" applyNumberFormat="1" applyFont="1" applyFill="1" applyBorder="1" applyAlignment="1">
      <alignment horizontal="center" vertical="center"/>
    </xf>
    <xf numFmtId="164" fontId="24" fillId="2" borderId="32" xfId="0" applyNumberFormat="1" applyFont="1" applyFill="1" applyBorder="1" applyAlignment="1">
      <alignment horizontal="center" vertical="center"/>
    </xf>
    <xf numFmtId="164" fontId="2" fillId="0" borderId="32" xfId="0" applyNumberFormat="1" applyFont="1" applyBorder="1" applyAlignment="1">
      <alignment horizontal="center" vertical="center" wrapText="1" shrinkToFit="1"/>
    </xf>
    <xf numFmtId="164" fontId="25" fillId="0" borderId="32" xfId="9" applyNumberFormat="1" applyFont="1" applyBorder="1" applyAlignment="1">
      <alignment horizontal="center" vertical="center" wrapText="1" shrinkToFit="1"/>
    </xf>
    <xf numFmtId="164" fontId="24" fillId="0" borderId="32" xfId="0" applyNumberFormat="1" applyFont="1" applyBorder="1" applyAlignment="1">
      <alignment horizontal="center" vertical="center" wrapText="1" shrinkToFit="1"/>
    </xf>
    <xf numFmtId="164" fontId="26" fillId="0" borderId="32" xfId="9" applyNumberFormat="1" applyFont="1" applyBorder="1" applyAlignment="1">
      <alignment horizontal="center" vertical="center" wrapText="1" shrinkToFit="1"/>
    </xf>
    <xf numFmtId="164" fontId="27" fillId="0" borderId="32" xfId="0" applyNumberFormat="1" applyFont="1" applyBorder="1" applyAlignment="1">
      <alignment horizontal="center" vertical="center" wrapText="1"/>
    </xf>
    <xf numFmtId="164" fontId="24" fillId="0" borderId="32" xfId="0" applyNumberFormat="1" applyFont="1" applyBorder="1" applyAlignment="1">
      <alignment horizontal="center" vertical="center" wrapText="1"/>
    </xf>
    <xf numFmtId="164" fontId="27" fillId="0" borderId="32" xfId="0" applyNumberFormat="1" applyFont="1" applyBorder="1" applyAlignment="1">
      <alignment horizontal="center" vertical="center" wrapText="1" shrinkToFit="1"/>
    </xf>
    <xf numFmtId="164" fontId="25" fillId="0" borderId="32" xfId="0" applyNumberFormat="1" applyFont="1" applyBorder="1" applyAlignment="1">
      <alignment horizontal="center" vertical="center" wrapText="1" shrinkToFit="1"/>
    </xf>
    <xf numFmtId="164" fontId="28" fillId="0" borderId="32" xfId="0" applyNumberFormat="1" applyFont="1" applyBorder="1" applyAlignment="1">
      <alignment horizontal="center" vertical="center" wrapText="1" shrinkToFit="1"/>
    </xf>
    <xf numFmtId="164" fontId="26" fillId="0" borderId="32" xfId="0" applyNumberFormat="1" applyFont="1" applyBorder="1" applyAlignment="1">
      <alignment horizontal="center" vertical="center" wrapText="1" shrinkToFit="1"/>
    </xf>
    <xf numFmtId="0" fontId="24" fillId="2" borderId="32" xfId="0" applyFont="1" applyFill="1" applyBorder="1" applyAlignment="1">
      <alignment vertical="center"/>
    </xf>
    <xf numFmtId="4" fontId="0" fillId="0" borderId="0" xfId="0" applyNumberFormat="1"/>
    <xf numFmtId="164" fontId="2" fillId="0" borderId="32" xfId="0" applyNumberFormat="1" applyFont="1" applyBorder="1" applyAlignment="1">
      <alignment horizontal="center" vertical="center"/>
    </xf>
    <xf numFmtId="164" fontId="24" fillId="0" borderId="32"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43" fontId="2" fillId="0" borderId="4" xfId="3" applyFont="1" applyBorder="1" applyAlignment="1">
      <alignment vertical="center" wrapText="1"/>
    </xf>
    <xf numFmtId="43" fontId="2" fillId="0" borderId="6" xfId="3" applyFont="1" applyBorder="1" applyAlignment="1">
      <alignment vertical="center" wrapText="1"/>
    </xf>
    <xf numFmtId="43" fontId="2" fillId="0" borderId="4" xfId="3" applyFont="1" applyBorder="1" applyAlignment="1">
      <alignment horizontal="center" vertical="center" wrapText="1"/>
    </xf>
    <xf numFmtId="43" fontId="2" fillId="0" borderId="6" xfId="3"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49" fontId="12" fillId="0" borderId="26" xfId="2" applyNumberFormat="1" applyFont="1" applyBorder="1" applyAlignment="1">
      <alignment horizontal="left"/>
    </xf>
    <xf numFmtId="0" fontId="12" fillId="0" borderId="10"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right"/>
    </xf>
    <xf numFmtId="0" fontId="12" fillId="0" borderId="10" xfId="2" applyFont="1" applyBorder="1" applyAlignment="1">
      <alignment horizontal="right"/>
    </xf>
    <xf numFmtId="0" fontId="12" fillId="0" borderId="24"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9" xfId="2" applyFont="1" applyBorder="1" applyAlignment="1">
      <alignment horizontal="center" vertical="center" wrapText="1"/>
    </xf>
    <xf numFmtId="0" fontId="15" fillId="0" borderId="0" xfId="2" applyFont="1" applyAlignment="1">
      <alignment horizontal="center"/>
    </xf>
    <xf numFmtId="0" fontId="12" fillId="0" borderId="23" xfId="2" applyFont="1" applyBorder="1" applyAlignment="1">
      <alignment horizontal="center" vertical="center" wrapText="1"/>
    </xf>
    <xf numFmtId="0" fontId="12" fillId="0" borderId="0" xfId="2" applyFont="1" applyAlignment="1">
      <alignment horizontal="center" vertical="center" wrapText="1"/>
    </xf>
    <xf numFmtId="0" fontId="12" fillId="0" borderId="2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10"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9" xfId="2" applyFont="1" applyBorder="1" applyAlignment="1">
      <alignment horizontal="center" vertical="center"/>
    </xf>
    <xf numFmtId="0" fontId="12" fillId="0" borderId="29" xfId="2" applyFont="1" applyBorder="1" applyAlignment="1">
      <alignment horizontal="center" vertical="center"/>
    </xf>
    <xf numFmtId="0" fontId="12" fillId="0" borderId="28" xfId="2" applyFont="1" applyBorder="1" applyAlignment="1">
      <alignment horizontal="center"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30" xfId="2" applyFont="1" applyBorder="1" applyAlignment="1">
      <alignment horizontal="center" vertical="top" wrapText="1"/>
    </xf>
    <xf numFmtId="0" fontId="12" fillId="0" borderId="9" xfId="2" applyFont="1" applyBorder="1" applyAlignment="1">
      <alignment horizontal="center" vertical="top" wrapText="1"/>
    </xf>
    <xf numFmtId="0" fontId="12" fillId="0" borderId="29" xfId="2" applyFont="1" applyBorder="1" applyAlignment="1">
      <alignment horizontal="center" vertical="top" wrapText="1"/>
    </xf>
    <xf numFmtId="49" fontId="12" fillId="0" borderId="26" xfId="2" applyNumberFormat="1" applyFont="1" applyBorder="1" applyAlignment="1">
      <alignment horizontal="center" vertical="top"/>
    </xf>
    <xf numFmtId="49" fontId="12" fillId="0" borderId="31" xfId="2" applyNumberFormat="1" applyFont="1" applyBorder="1" applyAlignment="1">
      <alignment horizontal="center" vertical="top"/>
    </xf>
    <xf numFmtId="49" fontId="12" fillId="0" borderId="24" xfId="2" applyNumberFormat="1" applyFont="1" applyBorder="1" applyAlignment="1">
      <alignment horizontal="center" vertical="top"/>
    </xf>
    <xf numFmtId="49" fontId="12" fillId="0" borderId="10" xfId="2" applyNumberFormat="1" applyFont="1" applyBorder="1" applyAlignment="1">
      <alignment horizontal="center" vertical="top"/>
    </xf>
    <xf numFmtId="49" fontId="12" fillId="0" borderId="23" xfId="2" applyNumberFormat="1" applyFont="1" applyBorder="1" applyAlignment="1">
      <alignment horizontal="center" vertical="top"/>
    </xf>
    <xf numFmtId="49" fontId="15" fillId="0" borderId="26" xfId="2" applyNumberFormat="1" applyFont="1" applyBorder="1" applyAlignment="1">
      <alignment horizontal="center"/>
    </xf>
    <xf numFmtId="49" fontId="15" fillId="0" borderId="31" xfId="2" applyNumberFormat="1" applyFont="1" applyBorder="1" applyAlignment="1">
      <alignment horizontal="center"/>
    </xf>
    <xf numFmtId="0" fontId="15" fillId="0" borderId="25" xfId="2" applyFont="1" applyBorder="1" applyAlignment="1">
      <alignment horizontal="left"/>
    </xf>
    <xf numFmtId="0" fontId="15" fillId="0" borderId="26" xfId="2" applyFont="1" applyBorder="1" applyAlignment="1">
      <alignment horizontal="left"/>
    </xf>
    <xf numFmtId="49" fontId="12" fillId="0" borderId="26" xfId="2" applyNumberFormat="1" applyFont="1" applyBorder="1" applyAlignment="1">
      <alignment horizontal="center"/>
    </xf>
    <xf numFmtId="49" fontId="12" fillId="0" borderId="31" xfId="2" applyNumberFormat="1" applyFont="1" applyBorder="1" applyAlignment="1">
      <alignment horizontal="center"/>
    </xf>
    <xf numFmtId="0" fontId="12" fillId="0" borderId="25" xfId="2" applyFont="1" applyBorder="1" applyAlignment="1">
      <alignment horizontal="left" wrapText="1" indent="1"/>
    </xf>
    <xf numFmtId="0" fontId="12" fillId="0" borderId="26" xfId="2" applyFont="1" applyBorder="1" applyAlignment="1">
      <alignment horizontal="left" indent="1"/>
    </xf>
    <xf numFmtId="0" fontId="12" fillId="0" borderId="25" xfId="2" applyFont="1" applyBorder="1" applyAlignment="1">
      <alignment horizontal="left" wrapText="1" indent="3"/>
    </xf>
    <xf numFmtId="0" fontId="12" fillId="0" borderId="26" xfId="2" applyFont="1" applyBorder="1" applyAlignment="1">
      <alignment horizontal="left" indent="3"/>
    </xf>
    <xf numFmtId="0" fontId="12" fillId="0" borderId="25" xfId="2" applyFont="1" applyBorder="1" applyAlignment="1">
      <alignment horizontal="left" wrapText="1" indent="2"/>
    </xf>
    <xf numFmtId="0" fontId="12" fillId="0" borderId="26" xfId="2" applyFont="1" applyBorder="1" applyAlignment="1">
      <alignment horizontal="left" indent="2"/>
    </xf>
    <xf numFmtId="0" fontId="12" fillId="0" borderId="25" xfId="2" applyFont="1" applyBorder="1" applyAlignment="1">
      <alignment horizontal="left" wrapText="1"/>
    </xf>
    <xf numFmtId="0" fontId="12" fillId="0" borderId="26" xfId="2" applyFont="1" applyBorder="1" applyAlignment="1">
      <alignment horizontal="left"/>
    </xf>
    <xf numFmtId="0" fontId="12" fillId="0" borderId="32" xfId="2" applyFont="1" applyBorder="1" applyAlignment="1">
      <alignment horizontal="center"/>
    </xf>
    <xf numFmtId="0" fontId="12" fillId="0" borderId="30" xfId="2" applyFont="1" applyBorder="1" applyAlignment="1">
      <alignment horizontal="left" wrapText="1" indent="4"/>
    </xf>
    <xf numFmtId="0" fontId="12" fillId="0" borderId="9" xfId="2" applyFont="1" applyBorder="1" applyAlignment="1">
      <alignment horizontal="left" indent="4"/>
    </xf>
    <xf numFmtId="49" fontId="12" fillId="0" borderId="32" xfId="2" applyNumberFormat="1" applyFont="1" applyBorder="1" applyAlignment="1">
      <alignment horizontal="center"/>
    </xf>
    <xf numFmtId="49" fontId="12" fillId="0" borderId="10" xfId="2" applyNumberFormat="1" applyFont="1" applyBorder="1" applyAlignment="1">
      <alignment horizontal="center"/>
    </xf>
    <xf numFmtId="49" fontId="12" fillId="0" borderId="23" xfId="2" applyNumberFormat="1" applyFont="1" applyBorder="1" applyAlignment="1">
      <alignment horizontal="center"/>
    </xf>
    <xf numFmtId="49" fontId="12" fillId="0" borderId="9" xfId="2" applyNumberFormat="1" applyFont="1" applyBorder="1" applyAlignment="1">
      <alignment horizontal="center"/>
    </xf>
    <xf numFmtId="49" fontId="12" fillId="0" borderId="29" xfId="2" applyNumberFormat="1" applyFont="1" applyBorder="1" applyAlignment="1">
      <alignment horizontal="center"/>
    </xf>
    <xf numFmtId="0" fontId="12" fillId="0" borderId="24" xfId="2" applyFont="1" applyBorder="1" applyAlignment="1">
      <alignment horizontal="left" wrapText="1" indent="4"/>
    </xf>
    <xf numFmtId="0" fontId="12" fillId="0" borderId="10" xfId="2" applyFont="1" applyBorder="1" applyAlignment="1">
      <alignment horizontal="left" indent="4"/>
    </xf>
    <xf numFmtId="0" fontId="12" fillId="0" borderId="9" xfId="2" applyFont="1" applyBorder="1" applyAlignment="1">
      <alignment horizontal="center"/>
    </xf>
    <xf numFmtId="0" fontId="13" fillId="0" borderId="10" xfId="2" applyFont="1" applyBorder="1" applyAlignment="1">
      <alignment horizontal="center" vertical="top"/>
    </xf>
    <xf numFmtId="0" fontId="12" fillId="0" borderId="0" xfId="2" applyFont="1" applyAlignment="1">
      <alignment horizontal="left"/>
    </xf>
    <xf numFmtId="0" fontId="12" fillId="0" borderId="0" xfId="2" applyFont="1" applyAlignment="1">
      <alignment horizontal="right"/>
    </xf>
    <xf numFmtId="49" fontId="12" fillId="0" borderId="9" xfId="2" applyNumberFormat="1" applyFont="1" applyBorder="1" applyAlignment="1">
      <alignment horizontal="left"/>
    </xf>
    <xf numFmtId="0" fontId="18" fillId="0" borderId="0" xfId="2" applyFont="1" applyAlignment="1">
      <alignment horizontal="justify" vertical="top"/>
    </xf>
    <xf numFmtId="0" fontId="20" fillId="0" borderId="0" xfId="2" applyFont="1" applyAlignment="1">
      <alignment horizontal="justify" vertical="top"/>
    </xf>
    <xf numFmtId="0" fontId="18" fillId="0" borderId="0" xfId="2" applyFont="1" applyAlignment="1">
      <alignment horizontal="justify" wrapText="1"/>
    </xf>
    <xf numFmtId="0" fontId="18" fillId="0" borderId="0" xfId="2" applyFont="1" applyAlignment="1">
      <alignment horizontal="justify"/>
    </xf>
    <xf numFmtId="0" fontId="20" fillId="0" borderId="0" xfId="2" applyFont="1" applyAlignment="1">
      <alignment horizontal="justify"/>
    </xf>
    <xf numFmtId="0" fontId="12" fillId="0" borderId="13" xfId="2" applyFont="1" applyBorder="1" applyAlignment="1">
      <alignment horizontal="right"/>
    </xf>
    <xf numFmtId="0" fontId="12" fillId="0" borderId="15" xfId="2" applyFont="1" applyBorder="1" applyAlignment="1">
      <alignment horizontal="center"/>
    </xf>
    <xf numFmtId="0" fontId="12" fillId="0" borderId="16" xfId="2" applyFont="1" applyBorder="1" applyAlignment="1">
      <alignment horizontal="center"/>
    </xf>
    <xf numFmtId="0" fontId="13" fillId="0" borderId="17" xfId="2" applyFont="1" applyBorder="1" applyAlignment="1">
      <alignment horizontal="center" vertical="top"/>
    </xf>
    <xf numFmtId="0" fontId="13" fillId="0" borderId="18" xfId="2" applyFont="1" applyBorder="1" applyAlignment="1">
      <alignment horizontal="center" vertical="top"/>
    </xf>
    <xf numFmtId="164" fontId="2" fillId="0" borderId="32" xfId="0" applyNumberFormat="1" applyFont="1" applyBorder="1" applyAlignment="1">
      <alignment horizontal="center" vertical="center" wrapText="1"/>
    </xf>
    <xf numFmtId="0" fontId="2" fillId="0" borderId="32" xfId="0" applyFont="1" applyBorder="1" applyAlignment="1">
      <alignment horizontal="center" vertical="center"/>
    </xf>
    <xf numFmtId="0" fontId="5" fillId="0" borderId="0" xfId="0" applyFont="1" applyAlignment="1">
      <alignment horizontal="center" vertical="center"/>
    </xf>
    <xf numFmtId="0" fontId="6" fillId="0" borderId="4" xfId="0" applyFont="1" applyBorder="1" applyAlignment="1">
      <alignment vertical="center" wrapText="1"/>
    </xf>
    <xf numFmtId="0" fontId="6" fillId="0" borderId="6" xfId="0" applyFont="1" applyBorder="1" applyAlignment="1">
      <alignment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43" fontId="2" fillId="0" borderId="8" xfId="3" applyFont="1" applyFill="1" applyBorder="1" applyAlignment="1">
      <alignment horizontal="center" vertical="center" wrapText="1"/>
    </xf>
    <xf numFmtId="43" fontId="2" fillId="0" borderId="7" xfId="3" applyFont="1" applyFill="1" applyBorder="1" applyAlignment="1">
      <alignment horizontal="center" vertical="center" wrapText="1"/>
    </xf>
    <xf numFmtId="43" fontId="2" fillId="0" borderId="2" xfId="3"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1" applyFont="1" applyFill="1" applyBorder="1" applyAlignment="1">
      <alignment horizontal="center" vertical="center" wrapText="1"/>
    </xf>
    <xf numFmtId="43" fontId="2" fillId="0" borderId="3" xfId="3" applyFont="1" applyFill="1" applyBorder="1" applyAlignment="1">
      <alignment horizontal="center" vertical="center" wrapText="1"/>
    </xf>
    <xf numFmtId="43" fontId="2" fillId="0" borderId="4" xfId="3"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1" applyFont="1" applyFill="1" applyBorder="1" applyAlignment="1">
      <alignment horizontal="center" vertical="center" wrapText="1"/>
    </xf>
    <xf numFmtId="43" fontId="2" fillId="0" borderId="6" xfId="3"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3" applyNumberFormat="1" applyFont="1" applyFill="1" applyBorder="1" applyAlignment="1">
      <alignment horizontal="center" vertical="center" wrapText="1"/>
    </xf>
    <xf numFmtId="49" fontId="2" fillId="0" borderId="3" xfId="3" applyNumberFormat="1" applyFont="1" applyFill="1" applyBorder="1" applyAlignment="1">
      <alignment vertical="center" wrapText="1"/>
    </xf>
    <xf numFmtId="0" fontId="4" fillId="0" borderId="6" xfId="1" applyFont="1" applyFill="1" applyBorder="1" applyAlignment="1">
      <alignment vertical="center" wrapText="1"/>
    </xf>
    <xf numFmtId="43" fontId="2" fillId="0" borderId="3" xfId="3" applyFont="1" applyFill="1" applyBorder="1" applyAlignment="1">
      <alignment vertical="center" wrapText="1"/>
    </xf>
    <xf numFmtId="166" fontId="2" fillId="0" borderId="3" xfId="3" applyNumberFormat="1"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horizontal="left" vertical="center" wrapText="1" indent="1"/>
    </xf>
    <xf numFmtId="43" fontId="2" fillId="0" borderId="4" xfId="3" applyFont="1" applyFill="1" applyBorder="1" applyAlignment="1">
      <alignment vertical="center" wrapText="1"/>
    </xf>
    <xf numFmtId="0" fontId="2" fillId="0" borderId="6" xfId="0" applyFont="1" applyFill="1" applyBorder="1" applyAlignment="1">
      <alignment horizontal="left" vertical="center" wrapText="1" indent="1"/>
    </xf>
    <xf numFmtId="43" fontId="2" fillId="0" borderId="6" xfId="3" applyFont="1" applyFill="1" applyBorder="1" applyAlignment="1">
      <alignment vertical="center" wrapText="1"/>
    </xf>
    <xf numFmtId="0" fontId="2" fillId="0" borderId="6" xfId="0" applyFont="1" applyFill="1" applyBorder="1" applyAlignment="1">
      <alignment horizontal="left" vertical="center" wrapText="1" indent="2"/>
    </xf>
    <xf numFmtId="0" fontId="2" fillId="0" borderId="1" xfId="0" applyFont="1" applyFill="1" applyBorder="1" applyAlignment="1">
      <alignment horizontal="center" vertical="center" wrapText="1"/>
    </xf>
    <xf numFmtId="43" fontId="2" fillId="0" borderId="1" xfId="3" applyFont="1" applyFill="1" applyBorder="1" applyAlignment="1">
      <alignment vertical="center" wrapText="1"/>
    </xf>
    <xf numFmtId="0" fontId="2" fillId="0" borderId="2" xfId="0" applyFont="1" applyFill="1" applyBorder="1" applyAlignment="1">
      <alignment horizontal="center" vertical="center" wrapText="1"/>
    </xf>
    <xf numFmtId="43" fontId="2" fillId="0" borderId="2" xfId="3" applyFont="1" applyFill="1" applyBorder="1" applyAlignment="1">
      <alignment vertical="center" wrapText="1"/>
    </xf>
    <xf numFmtId="0" fontId="2" fillId="0" borderId="5" xfId="0" applyFont="1" applyFill="1" applyBorder="1" applyAlignment="1">
      <alignment horizontal="left" vertical="center" wrapText="1" indent="2"/>
    </xf>
    <xf numFmtId="0" fontId="4" fillId="0" borderId="6" xfId="1" applyFont="1" applyFill="1" applyBorder="1" applyAlignment="1">
      <alignment horizontal="left" vertical="center" wrapText="1" indent="1"/>
    </xf>
    <xf numFmtId="0" fontId="2" fillId="0" borderId="5" xfId="0" applyFont="1" applyFill="1" applyBorder="1" applyAlignment="1">
      <alignment horizontal="left" vertical="center" wrapText="1" indent="4"/>
    </xf>
    <xf numFmtId="0" fontId="2" fillId="0" borderId="6" xfId="0" applyFont="1" applyFill="1" applyBorder="1" applyAlignment="1">
      <alignment horizontal="left" vertical="center" wrapText="1" indent="4"/>
    </xf>
    <xf numFmtId="0" fontId="8" fillId="0" borderId="3" xfId="0" applyFont="1" applyFill="1" applyBorder="1" applyAlignment="1">
      <alignment vertical="center" wrapText="1"/>
    </xf>
    <xf numFmtId="14"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3" fillId="0" borderId="3" xfId="1" applyFont="1" applyBorder="1" applyAlignment="1">
      <alignment horizontal="center" vertical="center" wrapText="1"/>
    </xf>
    <xf numFmtId="49" fontId="15" fillId="0" borderId="32" xfId="2" applyNumberFormat="1" applyFont="1" applyBorder="1" applyAlignment="1">
      <alignment horizontal="center"/>
    </xf>
    <xf numFmtId="2" fontId="12" fillId="0" borderId="32" xfId="2" applyNumberFormat="1" applyFont="1" applyBorder="1" applyAlignment="1">
      <alignment horizontal="center"/>
    </xf>
    <xf numFmtId="0" fontId="12" fillId="0" borderId="24" xfId="2" applyFont="1" applyBorder="1" applyAlignment="1">
      <alignment horizontal="left" vertical="top" wrapText="1"/>
    </xf>
    <xf numFmtId="0" fontId="12" fillId="0" borderId="10" xfId="2" applyFont="1" applyBorder="1" applyAlignment="1">
      <alignment horizontal="left" vertical="top" wrapText="1"/>
    </xf>
    <xf numFmtId="49" fontId="12" fillId="0" borderId="32" xfId="2" applyNumberFormat="1" applyFont="1" applyBorder="1" applyAlignment="1">
      <alignment horizontal="center" vertical="center"/>
    </xf>
    <xf numFmtId="49" fontId="12" fillId="0" borderId="0" xfId="2" applyNumberFormat="1" applyFont="1" applyAlignment="1">
      <alignment horizontal="center"/>
    </xf>
    <xf numFmtId="49" fontId="12" fillId="0" borderId="27" xfId="2" applyNumberFormat="1" applyFont="1" applyBorder="1" applyAlignment="1">
      <alignment horizontal="center"/>
    </xf>
    <xf numFmtId="0" fontId="12" fillId="0" borderId="28"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9" xfId="2" applyFont="1" applyBorder="1" applyAlignment="1">
      <alignment horizontal="left" vertical="top" wrapText="1"/>
    </xf>
  </cellXfs>
  <cellStyles count="10">
    <cellStyle name="Гиперссылка" xfId="1" builtinId="8"/>
    <cellStyle name="Обычный" xfId="0" builtinId="0"/>
    <cellStyle name="Обычный 2" xfId="2" xr:uid="{00000000-0005-0000-0000-000002000000}"/>
    <cellStyle name="Обычный 2 2" xfId="4" xr:uid="{00000000-0005-0000-0000-000003000000}"/>
    <cellStyle name="Обычный 2 257" xfId="9" xr:uid="{F4614280-5304-4A98-B9FC-74C57A247403}"/>
    <cellStyle name="Обычный 3" xfId="5" xr:uid="{00000000-0005-0000-0000-000004000000}"/>
    <cellStyle name="Обычный 3 2" xfId="7" xr:uid="{00000000-0005-0000-0000-000005000000}"/>
    <cellStyle name="Обычный 6" xfId="8" xr:uid="{00000000-0005-0000-0000-000006000000}"/>
    <cellStyle name="Процентный 2" xfId="6" xr:uid="{00000000-0005-0000-0000-000007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zoomScale="85" zoomScaleNormal="100" zoomScaleSheetLayoutView="85" workbookViewId="0">
      <selection activeCell="B1" sqref="B1:B9"/>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ht="15" customHeight="1" x14ac:dyDescent="0.25">
      <c r="A1" s="83"/>
      <c r="B1" s="83"/>
      <c r="C1" s="85" t="s">
        <v>0</v>
      </c>
      <c r="D1" s="85"/>
      <c r="E1" s="85"/>
    </row>
    <row r="2" spans="1:5" ht="39.75" customHeight="1" x14ac:dyDescent="0.25">
      <c r="A2" s="83"/>
      <c r="B2" s="83"/>
      <c r="C2" s="85" t="s">
        <v>262</v>
      </c>
      <c r="D2" s="85"/>
      <c r="E2" s="85"/>
    </row>
    <row r="3" spans="1:5" ht="25.5" customHeight="1" x14ac:dyDescent="0.25">
      <c r="A3" s="83"/>
      <c r="B3" s="83"/>
      <c r="C3" s="85" t="s">
        <v>1</v>
      </c>
      <c r="D3" s="85"/>
      <c r="E3" s="85"/>
    </row>
    <row r="4" spans="1:5" ht="41.25" customHeight="1" x14ac:dyDescent="0.25">
      <c r="A4" s="83"/>
      <c r="B4" s="83"/>
      <c r="C4" s="85" t="s">
        <v>263</v>
      </c>
      <c r="D4" s="85"/>
      <c r="E4" s="85"/>
    </row>
    <row r="5" spans="1:5" ht="15" customHeight="1" x14ac:dyDescent="0.25">
      <c r="A5" s="83"/>
      <c r="B5" s="83"/>
      <c r="C5" s="85" t="s">
        <v>2</v>
      </c>
      <c r="D5" s="85"/>
      <c r="E5" s="85"/>
    </row>
    <row r="6" spans="1:5" ht="15" customHeight="1" x14ac:dyDescent="0.25">
      <c r="A6" s="83"/>
      <c r="B6" s="83"/>
      <c r="C6" s="27" t="s">
        <v>3</v>
      </c>
      <c r="D6" s="86" t="s">
        <v>264</v>
      </c>
      <c r="E6" s="86"/>
    </row>
    <row r="7" spans="1:5" ht="25.5" customHeight="1" x14ac:dyDescent="0.25">
      <c r="A7" s="83"/>
      <c r="B7" s="83"/>
      <c r="C7" s="27" t="s">
        <v>4</v>
      </c>
      <c r="D7" s="85" t="s">
        <v>5</v>
      </c>
      <c r="E7" s="85"/>
    </row>
    <row r="8" spans="1:5" ht="15" customHeight="1" x14ac:dyDescent="0.25">
      <c r="A8" s="83"/>
      <c r="B8" s="83"/>
      <c r="C8" s="85" t="s">
        <v>294</v>
      </c>
      <c r="D8" s="85"/>
      <c r="E8" s="85"/>
    </row>
    <row r="9" spans="1:5" x14ac:dyDescent="0.25">
      <c r="A9" s="83"/>
      <c r="B9" s="83"/>
      <c r="C9" s="83"/>
      <c r="D9" s="83"/>
      <c r="E9" s="83"/>
    </row>
    <row r="10" spans="1:5" ht="15.75" thickBot="1" x14ac:dyDescent="0.3">
      <c r="A10" s="83"/>
      <c r="B10" s="27" t="s">
        <v>265</v>
      </c>
      <c r="C10" s="83"/>
      <c r="D10" s="83"/>
      <c r="E10" s="83"/>
    </row>
    <row r="11" spans="1:5" ht="27.75" customHeight="1" thickBot="1" x14ac:dyDescent="0.3">
      <c r="A11" s="83"/>
      <c r="B11" s="27" t="s">
        <v>266</v>
      </c>
      <c r="C11" s="83"/>
      <c r="D11" s="84"/>
      <c r="E11" s="6" t="s">
        <v>6</v>
      </c>
    </row>
    <row r="12" spans="1:5" ht="15.75" thickBot="1" x14ac:dyDescent="0.3">
      <c r="A12" s="83"/>
      <c r="B12" s="2" t="s">
        <v>292</v>
      </c>
      <c r="C12" s="81" t="s">
        <v>7</v>
      </c>
      <c r="D12" s="82"/>
      <c r="E12" s="213" t="s">
        <v>293</v>
      </c>
    </row>
    <row r="13" spans="1:5" ht="27.75" customHeight="1" thickBot="1" x14ac:dyDescent="0.3">
      <c r="A13" s="83" t="s">
        <v>8</v>
      </c>
      <c r="B13" s="85" t="s">
        <v>286</v>
      </c>
      <c r="C13" s="81" t="s">
        <v>9</v>
      </c>
      <c r="D13" s="82"/>
      <c r="E13" s="1" t="s">
        <v>287</v>
      </c>
    </row>
    <row r="14" spans="1:5" ht="24" customHeight="1" thickBot="1" x14ac:dyDescent="0.3">
      <c r="A14" s="83"/>
      <c r="B14" s="85"/>
      <c r="C14" s="81" t="s">
        <v>10</v>
      </c>
      <c r="D14" s="82"/>
      <c r="E14" s="214" t="s">
        <v>288</v>
      </c>
    </row>
    <row r="15" spans="1:5" ht="25.5" customHeight="1" thickBot="1" x14ac:dyDescent="0.3">
      <c r="A15" s="83"/>
      <c r="B15" s="85"/>
      <c r="C15" s="81" t="s">
        <v>9</v>
      </c>
      <c r="D15" s="82"/>
      <c r="E15" s="1" t="s">
        <v>287</v>
      </c>
    </row>
    <row r="16" spans="1:5" ht="26.25" thickBot="1" x14ac:dyDescent="0.3">
      <c r="A16" s="28" t="s">
        <v>11</v>
      </c>
      <c r="B16" s="27" t="s">
        <v>289</v>
      </c>
      <c r="C16" s="81" t="s">
        <v>12</v>
      </c>
      <c r="D16" s="82"/>
      <c r="E16" s="214" t="s">
        <v>290</v>
      </c>
    </row>
    <row r="17" spans="1:5" ht="15.75" thickBot="1" x14ac:dyDescent="0.3">
      <c r="A17" s="28"/>
      <c r="B17" s="28"/>
      <c r="C17" s="81" t="s">
        <v>13</v>
      </c>
      <c r="D17" s="82"/>
      <c r="E17" s="214" t="s">
        <v>291</v>
      </c>
    </row>
    <row r="18" spans="1:5" ht="15.75" thickBot="1" x14ac:dyDescent="0.3">
      <c r="A18" s="28" t="s">
        <v>14</v>
      </c>
      <c r="B18" s="28"/>
      <c r="C18" s="81" t="s">
        <v>15</v>
      </c>
      <c r="D18" s="82"/>
      <c r="E18" s="215">
        <v>383</v>
      </c>
    </row>
    <row r="19" spans="1:5" x14ac:dyDescent="0.25">
      <c r="A19" s="29"/>
      <c r="B19" s="29"/>
      <c r="C19" s="29"/>
      <c r="D19" s="29"/>
      <c r="E19" s="29"/>
    </row>
    <row r="20" spans="1:5" x14ac:dyDescent="0.25">
      <c r="A20" s="25"/>
    </row>
    <row r="1053" spans="10860:10860" x14ac:dyDescent="0.25">
      <c r="PAR1053" s="30"/>
    </row>
  </sheetData>
  <mergeCells count="22">
    <mergeCell ref="A1:A12"/>
    <mergeCell ref="B1:B9"/>
    <mergeCell ref="C1:E1"/>
    <mergeCell ref="C2:E2"/>
    <mergeCell ref="C3:E3"/>
    <mergeCell ref="C4:E4"/>
    <mergeCell ref="C5:E5"/>
    <mergeCell ref="D6:E6"/>
    <mergeCell ref="D7:E7"/>
    <mergeCell ref="C8:E8"/>
    <mergeCell ref="A13:A15"/>
    <mergeCell ref="B13:B15"/>
    <mergeCell ref="C13:D13"/>
    <mergeCell ref="C14:D14"/>
    <mergeCell ref="C15:D15"/>
    <mergeCell ref="C16:D16"/>
    <mergeCell ref="C17:D17"/>
    <mergeCell ref="C18:D18"/>
    <mergeCell ref="C9:E9"/>
    <mergeCell ref="C10:E10"/>
    <mergeCell ref="C11:D11"/>
    <mergeCell ref="C12:D12"/>
  </mergeCells>
  <hyperlinks>
    <hyperlink ref="B12" location="Par1053" tooltip="&lt;1&gt; Указывается дата утверждения Плана." display="Par1053" xr:uid="{73C4347A-A6A3-4EE8-B32E-1898368B8387}"/>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AE90848A-4135-4FCC-892C-F5DA596D547F}"/>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108"/>
  <sheetViews>
    <sheetView tabSelected="1" view="pageBreakPreview" zoomScale="85" zoomScaleNormal="85" zoomScaleSheetLayoutView="85" workbookViewId="0">
      <pane xSplit="2" ySplit="7" topLeftCell="C8" activePane="bottomRight" state="frozen"/>
      <selection pane="topRight" activeCell="C1" sqref="C1"/>
      <selection pane="bottomLeft" activeCell="A8" sqref="A8"/>
      <selection pane="bottomRight" activeCell="E8" sqref="E8"/>
    </sheetView>
  </sheetViews>
  <sheetFormatPr defaultRowHeight="15" x14ac:dyDescent="0.25"/>
  <cols>
    <col min="1" max="1" width="42" style="3" customWidth="1"/>
    <col min="2" max="2" width="9.140625" style="3"/>
    <col min="3" max="3" width="11.7109375" style="3" customWidth="1"/>
    <col min="4" max="4" width="9.140625" style="3" customWidth="1"/>
    <col min="5" max="12" width="22" style="57" customWidth="1"/>
    <col min="13" max="16384" width="9.140625" style="3"/>
  </cols>
  <sheetData>
    <row r="3" spans="1:12" ht="15.75" thickBot="1" x14ac:dyDescent="0.3"/>
    <row r="4" spans="1:12" ht="25.5" customHeight="1" thickBot="1" x14ac:dyDescent="0.3">
      <c r="A4" s="179" t="s">
        <v>16</v>
      </c>
      <c r="B4" s="179" t="s">
        <v>17</v>
      </c>
      <c r="C4" s="180" t="s">
        <v>18</v>
      </c>
      <c r="D4" s="180" t="s">
        <v>19</v>
      </c>
      <c r="E4" s="181" t="s">
        <v>20</v>
      </c>
      <c r="F4" s="182"/>
      <c r="G4" s="182"/>
      <c r="H4" s="182"/>
      <c r="I4" s="182"/>
      <c r="J4" s="182"/>
      <c r="K4" s="182"/>
      <c r="L4" s="183"/>
    </row>
    <row r="5" spans="1:12" ht="31.5" customHeight="1" thickBot="1" x14ac:dyDescent="0.3">
      <c r="A5" s="184"/>
      <c r="B5" s="184"/>
      <c r="C5" s="185"/>
      <c r="D5" s="185"/>
      <c r="E5" s="186" t="s">
        <v>89</v>
      </c>
      <c r="F5" s="181" t="s">
        <v>21</v>
      </c>
      <c r="G5" s="182"/>
      <c r="H5" s="182"/>
      <c r="I5" s="183"/>
      <c r="J5" s="186" t="s">
        <v>139</v>
      </c>
      <c r="K5" s="186" t="s">
        <v>267</v>
      </c>
      <c r="L5" s="187" t="s">
        <v>22</v>
      </c>
    </row>
    <row r="6" spans="1:12" ht="39" thickBot="1" x14ac:dyDescent="0.3">
      <c r="A6" s="188"/>
      <c r="B6" s="188"/>
      <c r="C6" s="189"/>
      <c r="D6" s="189"/>
      <c r="E6" s="186" t="s">
        <v>23</v>
      </c>
      <c r="F6" s="186" t="s">
        <v>24</v>
      </c>
      <c r="G6" s="186" t="s">
        <v>25</v>
      </c>
      <c r="H6" s="186" t="s">
        <v>26</v>
      </c>
      <c r="I6" s="186" t="s">
        <v>27</v>
      </c>
      <c r="J6" s="186" t="s">
        <v>28</v>
      </c>
      <c r="K6" s="186" t="s">
        <v>29</v>
      </c>
      <c r="L6" s="190"/>
    </row>
    <row r="7" spans="1:12" ht="15.75" thickBot="1" x14ac:dyDescent="0.3">
      <c r="A7" s="191">
        <v>1</v>
      </c>
      <c r="B7" s="192">
        <v>2</v>
      </c>
      <c r="C7" s="192">
        <v>3</v>
      </c>
      <c r="D7" s="192">
        <v>4</v>
      </c>
      <c r="E7" s="193">
        <v>5</v>
      </c>
      <c r="F7" s="193">
        <v>6</v>
      </c>
      <c r="G7" s="193">
        <v>7</v>
      </c>
      <c r="H7" s="194"/>
      <c r="I7" s="193">
        <v>8</v>
      </c>
      <c r="J7" s="193">
        <v>9</v>
      </c>
      <c r="K7" s="193">
        <v>10</v>
      </c>
      <c r="L7" s="193">
        <v>11</v>
      </c>
    </row>
    <row r="8" spans="1:12" s="53" customFormat="1" ht="30.75" thickBot="1" x14ac:dyDescent="0.3">
      <c r="A8" s="195" t="s">
        <v>30</v>
      </c>
      <c r="B8" s="192">
        <v>1</v>
      </c>
      <c r="C8" s="192" t="s">
        <v>31</v>
      </c>
      <c r="D8" s="192" t="s">
        <v>31</v>
      </c>
      <c r="E8" s="196">
        <f>F8+G8+H8+I8</f>
        <v>472268.21</v>
      </c>
      <c r="F8" s="197">
        <v>143213.5</v>
      </c>
      <c r="G8" s="197">
        <v>319312.71000000002</v>
      </c>
      <c r="H8" s="197">
        <v>9742</v>
      </c>
      <c r="I8" s="197">
        <f t="shared" ref="I8:K8" si="0">I35-I10</f>
        <v>0</v>
      </c>
      <c r="J8" s="197">
        <f>J35-J10</f>
        <v>0</v>
      </c>
      <c r="K8" s="197">
        <f t="shared" si="0"/>
        <v>0</v>
      </c>
      <c r="L8" s="196"/>
    </row>
    <row r="9" spans="1:12" s="53" customFormat="1" ht="30.75" thickBot="1" x14ac:dyDescent="0.3">
      <c r="A9" s="195" t="s">
        <v>32</v>
      </c>
      <c r="B9" s="192">
        <v>2</v>
      </c>
      <c r="C9" s="192" t="s">
        <v>31</v>
      </c>
      <c r="D9" s="192" t="s">
        <v>31</v>
      </c>
      <c r="E9" s="197">
        <f>F9+G9+H9+I9</f>
        <v>0</v>
      </c>
      <c r="F9" s="197">
        <f>F8+F10-F35</f>
        <v>0</v>
      </c>
      <c r="G9" s="197">
        <f t="shared" ref="G9:K9" si="1">G8+G10-G35</f>
        <v>0</v>
      </c>
      <c r="H9" s="197">
        <f t="shared" si="1"/>
        <v>0</v>
      </c>
      <c r="I9" s="197">
        <f t="shared" si="1"/>
        <v>0</v>
      </c>
      <c r="J9" s="197">
        <f t="shared" si="1"/>
        <v>0</v>
      </c>
      <c r="K9" s="197">
        <f t="shared" si="1"/>
        <v>0</v>
      </c>
      <c r="L9" s="196"/>
    </row>
    <row r="10" spans="1:12" ht="15.75" thickBot="1" x14ac:dyDescent="0.3">
      <c r="A10" s="198" t="s">
        <v>33</v>
      </c>
      <c r="B10" s="192">
        <v>1000</v>
      </c>
      <c r="C10" s="192"/>
      <c r="D10" s="192"/>
      <c r="E10" s="196">
        <f>F10+G10+H10+I10</f>
        <v>30074003.140000001</v>
      </c>
      <c r="F10" s="196">
        <f>F11+F14+F18+F20+F25+F31</f>
        <v>23560663.710000001</v>
      </c>
      <c r="G10" s="196">
        <f t="shared" ref="G10:H10" si="2">G11+G14+G18+G20+G25+G31</f>
        <v>5851428.8300000001</v>
      </c>
      <c r="H10" s="196">
        <f t="shared" si="2"/>
        <v>661910.6</v>
      </c>
      <c r="I10" s="196">
        <f>I11+I14+I18+I20+I25+I31</f>
        <v>0</v>
      </c>
      <c r="J10" s="196">
        <f t="shared" ref="J10:K10" si="3">J11+J14+J18+J20+J25+J31</f>
        <v>24821504</v>
      </c>
      <c r="K10" s="196">
        <f t="shared" si="3"/>
        <v>24844978</v>
      </c>
      <c r="L10" s="196"/>
    </row>
    <row r="11" spans="1:12" s="54" customFormat="1" x14ac:dyDescent="0.25">
      <c r="A11" s="199" t="s">
        <v>34</v>
      </c>
      <c r="B11" s="179">
        <v>1100</v>
      </c>
      <c r="C11" s="179">
        <v>120</v>
      </c>
      <c r="D11" s="179"/>
      <c r="E11" s="200">
        <f>F11+G11+H11+I11</f>
        <v>0</v>
      </c>
      <c r="F11" s="200">
        <f>F13</f>
        <v>0</v>
      </c>
      <c r="G11" s="200">
        <f t="shared" ref="G11:I11" si="4">G13</f>
        <v>0</v>
      </c>
      <c r="H11" s="200">
        <f t="shared" si="4"/>
        <v>0</v>
      </c>
      <c r="I11" s="200">
        <f t="shared" si="4"/>
        <v>0</v>
      </c>
      <c r="J11" s="200">
        <f t="shared" ref="J11:K11" si="5">J13</f>
        <v>0</v>
      </c>
      <c r="K11" s="200">
        <f t="shared" si="5"/>
        <v>0</v>
      </c>
      <c r="L11" s="200"/>
    </row>
    <row r="12" spans="1:12" s="54" customFormat="1" ht="15.75" thickBot="1" x14ac:dyDescent="0.3">
      <c r="A12" s="201" t="s">
        <v>35</v>
      </c>
      <c r="B12" s="188"/>
      <c r="C12" s="188"/>
      <c r="D12" s="188"/>
      <c r="E12" s="202"/>
      <c r="F12" s="202"/>
      <c r="G12" s="202"/>
      <c r="H12" s="202"/>
      <c r="I12" s="202"/>
      <c r="J12" s="202"/>
      <c r="K12" s="202"/>
      <c r="L12" s="202"/>
    </row>
    <row r="13" spans="1:12" s="54" customFormat="1" ht="15.75" thickBot="1" x14ac:dyDescent="0.3">
      <c r="A13" s="203" t="s">
        <v>34</v>
      </c>
      <c r="B13" s="204">
        <v>1110</v>
      </c>
      <c r="C13" s="204"/>
      <c r="D13" s="204"/>
      <c r="E13" s="205">
        <f t="shared" ref="E13:E20" si="6">F13+G13+H13+I13</f>
        <v>0</v>
      </c>
      <c r="F13" s="205"/>
      <c r="G13" s="205"/>
      <c r="H13" s="205"/>
      <c r="I13" s="205"/>
      <c r="J13" s="205"/>
      <c r="K13" s="205"/>
      <c r="L13" s="205"/>
    </row>
    <row r="14" spans="1:12" s="54" customFormat="1" ht="26.25" thickBot="1" x14ac:dyDescent="0.3">
      <c r="A14" s="201" t="s">
        <v>36</v>
      </c>
      <c r="B14" s="206">
        <v>1200</v>
      </c>
      <c r="C14" s="206">
        <v>130</v>
      </c>
      <c r="D14" s="206"/>
      <c r="E14" s="207">
        <f t="shared" si="6"/>
        <v>29248000.640000001</v>
      </c>
      <c r="F14" s="207">
        <f>F15+F16+F17</f>
        <v>23560663.710000001</v>
      </c>
      <c r="G14" s="207">
        <f t="shared" ref="G14:I14" si="7">G15+G16+G17</f>
        <v>5687336.9299999997</v>
      </c>
      <c r="H14" s="207">
        <f t="shared" si="7"/>
        <v>0</v>
      </c>
      <c r="I14" s="207">
        <f t="shared" si="7"/>
        <v>0</v>
      </c>
      <c r="J14" s="207">
        <f t="shared" ref="J14" si="8">J15+J16+J17</f>
        <v>24721504</v>
      </c>
      <c r="K14" s="207">
        <f t="shared" ref="K14" si="9">K15+K16+K17</f>
        <v>24744978</v>
      </c>
      <c r="L14" s="207"/>
    </row>
    <row r="15" spans="1:12" s="54" customFormat="1" ht="15.75" thickBot="1" x14ac:dyDescent="0.3">
      <c r="A15" s="203" t="s">
        <v>34</v>
      </c>
      <c r="B15" s="192">
        <v>1210</v>
      </c>
      <c r="C15" s="192">
        <v>130</v>
      </c>
      <c r="D15" s="192"/>
      <c r="E15" s="196">
        <f t="shared" si="6"/>
        <v>0</v>
      </c>
      <c r="F15" s="196"/>
      <c r="G15" s="196"/>
      <c r="H15" s="196"/>
      <c r="I15" s="196"/>
      <c r="J15" s="196"/>
      <c r="K15" s="196"/>
      <c r="L15" s="196"/>
    </row>
    <row r="16" spans="1:12" s="54" customFormat="1" ht="15.75" thickBot="1" x14ac:dyDescent="0.3">
      <c r="A16" s="198" t="s">
        <v>259</v>
      </c>
      <c r="B16" s="192">
        <v>1220</v>
      </c>
      <c r="C16" s="192">
        <v>130</v>
      </c>
      <c r="D16" s="192">
        <v>131</v>
      </c>
      <c r="E16" s="196">
        <f t="shared" si="6"/>
        <v>29248000.640000001</v>
      </c>
      <c r="F16" s="196">
        <v>23560663.710000001</v>
      </c>
      <c r="G16" s="196">
        <v>5687336.9299999997</v>
      </c>
      <c r="H16" s="196"/>
      <c r="I16" s="196"/>
      <c r="J16" s="196">
        <f>18621504+6100000</f>
        <v>24721504</v>
      </c>
      <c r="K16" s="196">
        <f>18644978+6100000</f>
        <v>24744978</v>
      </c>
      <c r="L16" s="196"/>
    </row>
    <row r="17" spans="1:12" s="54" customFormat="1" ht="15.75" thickBot="1" x14ac:dyDescent="0.3">
      <c r="A17" s="198"/>
      <c r="B17" s="192">
        <v>1230</v>
      </c>
      <c r="C17" s="192">
        <v>130</v>
      </c>
      <c r="D17" s="192"/>
      <c r="E17" s="196">
        <f t="shared" si="6"/>
        <v>0</v>
      </c>
      <c r="F17" s="196"/>
      <c r="G17" s="196"/>
      <c r="H17" s="196"/>
      <c r="I17" s="196"/>
      <c r="J17" s="196"/>
      <c r="K17" s="196"/>
      <c r="L17" s="196"/>
    </row>
    <row r="18" spans="1:12" s="54" customFormat="1" ht="26.25" thickBot="1" x14ac:dyDescent="0.3">
      <c r="A18" s="201" t="s">
        <v>37</v>
      </c>
      <c r="B18" s="192">
        <v>1300</v>
      </c>
      <c r="C18" s="192">
        <v>140</v>
      </c>
      <c r="D18" s="192"/>
      <c r="E18" s="196">
        <f t="shared" si="6"/>
        <v>0</v>
      </c>
      <c r="F18" s="196">
        <f>F19</f>
        <v>0</v>
      </c>
      <c r="G18" s="196">
        <f t="shared" ref="G18:I18" si="10">G19</f>
        <v>0</v>
      </c>
      <c r="H18" s="196">
        <f t="shared" si="10"/>
        <v>0</v>
      </c>
      <c r="I18" s="196">
        <f t="shared" si="10"/>
        <v>0</v>
      </c>
      <c r="J18" s="196">
        <f t="shared" ref="J18" si="11">J19</f>
        <v>0</v>
      </c>
      <c r="K18" s="196">
        <f t="shared" ref="K18" si="12">K19</f>
        <v>0</v>
      </c>
      <c r="L18" s="196"/>
    </row>
    <row r="19" spans="1:12" s="54" customFormat="1" ht="15.75" thickBot="1" x14ac:dyDescent="0.3">
      <c r="A19" s="203" t="s">
        <v>34</v>
      </c>
      <c r="B19" s="204">
        <v>1310</v>
      </c>
      <c r="C19" s="204">
        <v>140</v>
      </c>
      <c r="D19" s="204"/>
      <c r="E19" s="205">
        <f t="shared" si="6"/>
        <v>0</v>
      </c>
      <c r="F19" s="205"/>
      <c r="G19" s="205"/>
      <c r="H19" s="205"/>
      <c r="I19" s="205"/>
      <c r="J19" s="205"/>
      <c r="K19" s="205"/>
      <c r="L19" s="205"/>
    </row>
    <row r="20" spans="1:12" s="54" customFormat="1" ht="15" customHeight="1" thickBot="1" x14ac:dyDescent="0.3">
      <c r="A20" s="201" t="s">
        <v>38</v>
      </c>
      <c r="B20" s="206">
        <v>1400</v>
      </c>
      <c r="C20" s="206">
        <v>150</v>
      </c>
      <c r="D20" s="206"/>
      <c r="E20" s="207">
        <f t="shared" si="6"/>
        <v>826002.5</v>
      </c>
      <c r="F20" s="207">
        <f>F21+F23+F24</f>
        <v>0</v>
      </c>
      <c r="G20" s="207">
        <f t="shared" ref="G20:I20" si="13">G21+G23+G24</f>
        <v>164091.9</v>
      </c>
      <c r="H20" s="207">
        <f t="shared" si="13"/>
        <v>661910.6</v>
      </c>
      <c r="I20" s="207">
        <f t="shared" si="13"/>
        <v>0</v>
      </c>
      <c r="J20" s="207">
        <f>J21+J23+J24</f>
        <v>100000</v>
      </c>
      <c r="K20" s="207">
        <f t="shared" ref="K20" si="14">K21+K23+K24</f>
        <v>100000</v>
      </c>
      <c r="L20" s="207"/>
    </row>
    <row r="21" spans="1:12" s="54" customFormat="1" ht="3" hidden="1" customHeight="1" x14ac:dyDescent="0.25">
      <c r="A21" s="208" t="s">
        <v>34</v>
      </c>
      <c r="B21" s="179">
        <v>1410</v>
      </c>
      <c r="C21" s="179">
        <v>150</v>
      </c>
      <c r="D21" s="179">
        <v>152</v>
      </c>
      <c r="E21" s="200">
        <f t="shared" ref="E21:E22" si="15">F21+G21+H21+I21</f>
        <v>661910.6</v>
      </c>
      <c r="F21" s="200"/>
      <c r="G21" s="200"/>
      <c r="H21" s="200">
        <v>661910.6</v>
      </c>
      <c r="I21" s="200"/>
      <c r="J21" s="200"/>
      <c r="K21" s="200"/>
      <c r="L21" s="200"/>
    </row>
    <row r="22" spans="1:12" s="54" customFormat="1" ht="19.5" customHeight="1" thickBot="1" x14ac:dyDescent="0.3">
      <c r="A22" s="203" t="s">
        <v>39</v>
      </c>
      <c r="B22" s="188"/>
      <c r="C22" s="188"/>
      <c r="D22" s="188"/>
      <c r="E22" s="202">
        <f t="shared" si="15"/>
        <v>0</v>
      </c>
      <c r="F22" s="202"/>
      <c r="G22" s="202"/>
      <c r="H22" s="202"/>
      <c r="I22" s="202"/>
      <c r="J22" s="202"/>
      <c r="K22" s="202"/>
      <c r="L22" s="202"/>
    </row>
    <row r="23" spans="1:12" s="54" customFormat="1" ht="26.25" thickBot="1" x14ac:dyDescent="0.3">
      <c r="A23" s="203" t="s">
        <v>40</v>
      </c>
      <c r="B23" s="192">
        <v>1420</v>
      </c>
      <c r="C23" s="192">
        <v>150</v>
      </c>
      <c r="D23" s="192"/>
      <c r="E23" s="196">
        <f t="shared" ref="E23:E31" si="16">F23+G23+H23+I23</f>
        <v>0</v>
      </c>
      <c r="F23" s="196"/>
      <c r="G23" s="196"/>
      <c r="H23" s="196"/>
      <c r="I23" s="196"/>
      <c r="J23" s="196"/>
      <c r="K23" s="196"/>
      <c r="L23" s="196"/>
    </row>
    <row r="24" spans="1:12" s="54" customFormat="1" ht="15.75" thickBot="1" x14ac:dyDescent="0.3">
      <c r="A24" s="198" t="s">
        <v>261</v>
      </c>
      <c r="B24" s="192">
        <v>1430</v>
      </c>
      <c r="C24" s="192">
        <v>150</v>
      </c>
      <c r="D24" s="192">
        <v>155</v>
      </c>
      <c r="E24" s="196">
        <f t="shared" si="16"/>
        <v>164091.9</v>
      </c>
      <c r="F24" s="196"/>
      <c r="G24" s="196">
        <v>164091.9</v>
      </c>
      <c r="H24" s="196"/>
      <c r="I24" s="196"/>
      <c r="J24" s="196">
        <v>100000</v>
      </c>
      <c r="K24" s="196">
        <v>100000</v>
      </c>
      <c r="L24" s="196"/>
    </row>
    <row r="25" spans="1:12" s="54" customFormat="1" ht="15.75" thickBot="1" x14ac:dyDescent="0.3">
      <c r="A25" s="201" t="s">
        <v>41</v>
      </c>
      <c r="B25" s="192">
        <v>1500</v>
      </c>
      <c r="C25" s="192">
        <v>180</v>
      </c>
      <c r="D25" s="192"/>
      <c r="E25" s="196">
        <f t="shared" si="16"/>
        <v>0</v>
      </c>
      <c r="F25" s="196">
        <f>F26+F27</f>
        <v>0</v>
      </c>
      <c r="G25" s="196">
        <f t="shared" ref="G25:I25" si="17">G26+G27</f>
        <v>0</v>
      </c>
      <c r="H25" s="196">
        <f t="shared" si="17"/>
        <v>0</v>
      </c>
      <c r="I25" s="196">
        <f t="shared" si="17"/>
        <v>0</v>
      </c>
      <c r="J25" s="196">
        <f t="shared" ref="J25" si="18">J26+J27</f>
        <v>0</v>
      </c>
      <c r="K25" s="196">
        <f t="shared" ref="K25" si="19">K26+K27</f>
        <v>0</v>
      </c>
      <c r="L25" s="196"/>
    </row>
    <row r="26" spans="1:12" s="54" customFormat="1" ht="15.75" thickBot="1" x14ac:dyDescent="0.3">
      <c r="A26" s="203" t="s">
        <v>34</v>
      </c>
      <c r="B26" s="192"/>
      <c r="C26" s="192"/>
      <c r="D26" s="192"/>
      <c r="E26" s="196">
        <f t="shared" si="16"/>
        <v>0</v>
      </c>
      <c r="F26" s="196"/>
      <c r="G26" s="196"/>
      <c r="H26" s="196"/>
      <c r="I26" s="196"/>
      <c r="J26" s="196"/>
      <c r="K26" s="196"/>
      <c r="L26" s="196"/>
    </row>
    <row r="27" spans="1:12" s="54" customFormat="1" ht="15.75" thickBot="1" x14ac:dyDescent="0.3">
      <c r="A27" s="198"/>
      <c r="B27" s="192"/>
      <c r="C27" s="192"/>
      <c r="D27" s="192"/>
      <c r="E27" s="196">
        <f t="shared" si="16"/>
        <v>0</v>
      </c>
      <c r="F27" s="196"/>
      <c r="G27" s="196"/>
      <c r="H27" s="196"/>
      <c r="I27" s="196"/>
      <c r="J27" s="196"/>
      <c r="K27" s="196"/>
      <c r="L27" s="196"/>
    </row>
    <row r="28" spans="1:12" s="54" customFormat="1" ht="15.75" thickBot="1" x14ac:dyDescent="0.3">
      <c r="A28" s="201" t="s">
        <v>42</v>
      </c>
      <c r="B28" s="192">
        <v>1900</v>
      </c>
      <c r="C28" s="192"/>
      <c r="D28" s="192"/>
      <c r="E28" s="196">
        <f t="shared" si="16"/>
        <v>0</v>
      </c>
      <c r="F28" s="196"/>
      <c r="G28" s="196"/>
      <c r="H28" s="196"/>
      <c r="I28" s="196"/>
      <c r="J28" s="196"/>
      <c r="K28" s="196"/>
      <c r="L28" s="196"/>
    </row>
    <row r="29" spans="1:12" s="54" customFormat="1" ht="15.75" thickBot="1" x14ac:dyDescent="0.3">
      <c r="A29" s="203" t="s">
        <v>34</v>
      </c>
      <c r="B29" s="192"/>
      <c r="C29" s="192"/>
      <c r="D29" s="192"/>
      <c r="E29" s="196">
        <f t="shared" si="16"/>
        <v>0</v>
      </c>
      <c r="F29" s="196"/>
      <c r="G29" s="196"/>
      <c r="H29" s="196"/>
      <c r="I29" s="196"/>
      <c r="J29" s="196"/>
      <c r="K29" s="196"/>
      <c r="L29" s="196"/>
    </row>
    <row r="30" spans="1:12" s="54" customFormat="1" ht="15.75" thickBot="1" x14ac:dyDescent="0.3">
      <c r="A30" s="198"/>
      <c r="B30" s="192"/>
      <c r="C30" s="192"/>
      <c r="D30" s="192"/>
      <c r="E30" s="196">
        <f t="shared" si="16"/>
        <v>0</v>
      </c>
      <c r="F30" s="196"/>
      <c r="G30" s="196"/>
      <c r="H30" s="196"/>
      <c r="I30" s="196"/>
      <c r="J30" s="196"/>
      <c r="K30" s="196"/>
      <c r="L30" s="196"/>
    </row>
    <row r="31" spans="1:12" s="54" customFormat="1" ht="15.75" thickBot="1" x14ac:dyDescent="0.3">
      <c r="A31" s="209" t="s">
        <v>43</v>
      </c>
      <c r="B31" s="192">
        <v>1980</v>
      </c>
      <c r="C31" s="192" t="s">
        <v>31</v>
      </c>
      <c r="D31" s="192"/>
      <c r="E31" s="196">
        <f t="shared" si="16"/>
        <v>0</v>
      </c>
      <c r="F31" s="196">
        <f>F32+F34</f>
        <v>0</v>
      </c>
      <c r="G31" s="196">
        <f t="shared" ref="G31:I31" si="20">G32+G34</f>
        <v>0</v>
      </c>
      <c r="H31" s="196">
        <f t="shared" si="20"/>
        <v>0</v>
      </c>
      <c r="I31" s="196">
        <f t="shared" si="20"/>
        <v>0</v>
      </c>
      <c r="J31" s="196">
        <f t="shared" ref="J31" si="21">J32+J34</f>
        <v>0</v>
      </c>
      <c r="K31" s="196">
        <f t="shared" ref="K31" si="22">K32+K34</f>
        <v>0</v>
      </c>
      <c r="L31" s="196"/>
    </row>
    <row r="32" spans="1:12" s="54" customFormat="1" x14ac:dyDescent="0.25">
      <c r="A32" s="208" t="s">
        <v>44</v>
      </c>
      <c r="B32" s="179">
        <v>1981</v>
      </c>
      <c r="C32" s="179">
        <v>510</v>
      </c>
      <c r="D32" s="179"/>
      <c r="E32" s="200">
        <f t="shared" ref="E32:E33" si="23">F32+G32+H32+I32</f>
        <v>0</v>
      </c>
      <c r="F32" s="200"/>
      <c r="G32" s="200"/>
      <c r="H32" s="200"/>
      <c r="I32" s="200"/>
      <c r="J32" s="200"/>
      <c r="K32" s="200"/>
      <c r="L32" s="187" t="s">
        <v>31</v>
      </c>
    </row>
    <row r="33" spans="1:12" s="54" customFormat="1" ht="39" thickBot="1" x14ac:dyDescent="0.3">
      <c r="A33" s="203" t="s">
        <v>45</v>
      </c>
      <c r="B33" s="188"/>
      <c r="C33" s="188"/>
      <c r="D33" s="188"/>
      <c r="E33" s="202">
        <f t="shared" si="23"/>
        <v>0</v>
      </c>
      <c r="F33" s="202"/>
      <c r="G33" s="202"/>
      <c r="H33" s="202"/>
      <c r="I33" s="202"/>
      <c r="J33" s="202"/>
      <c r="K33" s="202"/>
      <c r="L33" s="190"/>
    </row>
    <row r="34" spans="1:12" s="54" customFormat="1" ht="15.75" thickBot="1" x14ac:dyDescent="0.3">
      <c r="A34" s="198"/>
      <c r="B34" s="192"/>
      <c r="C34" s="192"/>
      <c r="D34" s="192"/>
      <c r="E34" s="196">
        <f>F34+G34+H34+I34</f>
        <v>0</v>
      </c>
      <c r="F34" s="196"/>
      <c r="G34" s="196"/>
      <c r="H34" s="196"/>
      <c r="I34" s="196"/>
      <c r="J34" s="196"/>
      <c r="K34" s="196"/>
      <c r="L34" s="196"/>
    </row>
    <row r="35" spans="1:12" ht="15.75" thickBot="1" x14ac:dyDescent="0.3">
      <c r="A35" s="198" t="s">
        <v>46</v>
      </c>
      <c r="B35" s="192">
        <v>2000</v>
      </c>
      <c r="C35" s="192" t="s">
        <v>31</v>
      </c>
      <c r="D35" s="192"/>
      <c r="E35" s="196">
        <f>F35+G35+H35+I35</f>
        <v>30546271.350000001</v>
      </c>
      <c r="F35" s="196">
        <f>F36+F56+F72</f>
        <v>23703877.210000001</v>
      </c>
      <c r="G35" s="196">
        <f>G36+G76+G56</f>
        <v>6170741.540000001</v>
      </c>
      <c r="H35" s="196">
        <f>H36+H56+H72</f>
        <v>671652.6</v>
      </c>
      <c r="I35" s="196">
        <f>I36</f>
        <v>0</v>
      </c>
      <c r="J35" s="196">
        <f>J36+J56+J72</f>
        <v>24821504</v>
      </c>
      <c r="K35" s="196">
        <f>K36+K56+K72</f>
        <v>24844978</v>
      </c>
      <c r="L35" s="196"/>
    </row>
    <row r="36" spans="1:12" s="55" customFormat="1" ht="18.75" customHeight="1" x14ac:dyDescent="0.25">
      <c r="A36" s="199" t="s">
        <v>34</v>
      </c>
      <c r="B36" s="179">
        <v>2100</v>
      </c>
      <c r="C36" s="179" t="s">
        <v>31</v>
      </c>
      <c r="D36" s="179"/>
      <c r="E36" s="200">
        <f>F36+G36+H36+I36</f>
        <v>20681130</v>
      </c>
      <c r="F36" s="200">
        <f>F38+F40+F41+F42+F46+F49+F54</f>
        <v>20681130</v>
      </c>
      <c r="G36" s="200">
        <f t="shared" ref="G36:K36" si="24">G38+G40+G41+G42+G46+G49+G54</f>
        <v>0</v>
      </c>
      <c r="H36" s="200">
        <f t="shared" si="24"/>
        <v>0</v>
      </c>
      <c r="I36" s="200">
        <f t="shared" si="24"/>
        <v>0</v>
      </c>
      <c r="J36" s="200">
        <f>J38+J40+J41+J42+J46+J49+J54</f>
        <v>16380644</v>
      </c>
      <c r="K36" s="200">
        <f t="shared" si="24"/>
        <v>16380644</v>
      </c>
      <c r="L36" s="187" t="s">
        <v>31</v>
      </c>
    </row>
    <row r="37" spans="1:12" s="55" customFormat="1" ht="15.75" thickBot="1" x14ac:dyDescent="0.3">
      <c r="A37" s="201" t="s">
        <v>47</v>
      </c>
      <c r="B37" s="188"/>
      <c r="C37" s="188"/>
      <c r="D37" s="188"/>
      <c r="E37" s="202">
        <f t="shared" ref="E37:E39" si="25">F37+G37+H37+I37</f>
        <v>0</v>
      </c>
      <c r="F37" s="202"/>
      <c r="G37" s="202"/>
      <c r="H37" s="202"/>
      <c r="I37" s="202"/>
      <c r="J37" s="202"/>
      <c r="K37" s="202"/>
      <c r="L37" s="190"/>
    </row>
    <row r="38" spans="1:12" s="55" customFormat="1" x14ac:dyDescent="0.25">
      <c r="A38" s="208" t="s">
        <v>34</v>
      </c>
      <c r="B38" s="179">
        <v>2110</v>
      </c>
      <c r="C38" s="179">
        <v>111</v>
      </c>
      <c r="D38" s="179">
        <v>211</v>
      </c>
      <c r="E38" s="200">
        <f>F38+G38+H38+I38</f>
        <v>15922960.73</v>
      </c>
      <c r="F38" s="200">
        <f>15822960.73+100000</f>
        <v>15922960.73</v>
      </c>
      <c r="G38" s="200"/>
      <c r="H38" s="200"/>
      <c r="I38" s="200"/>
      <c r="J38" s="200">
        <v>12581139.779999999</v>
      </c>
      <c r="K38" s="200">
        <v>12581139.779999999</v>
      </c>
      <c r="L38" s="187" t="s">
        <v>31</v>
      </c>
    </row>
    <row r="39" spans="1:12" s="55" customFormat="1" ht="15.75" thickBot="1" x14ac:dyDescent="0.3">
      <c r="A39" s="203" t="s">
        <v>48</v>
      </c>
      <c r="B39" s="188"/>
      <c r="C39" s="188"/>
      <c r="D39" s="188"/>
      <c r="E39" s="202">
        <f t="shared" si="25"/>
        <v>0</v>
      </c>
      <c r="F39" s="202"/>
      <c r="G39" s="202"/>
      <c r="H39" s="202"/>
      <c r="I39" s="202"/>
      <c r="J39" s="202"/>
      <c r="K39" s="202"/>
      <c r="L39" s="190"/>
    </row>
    <row r="40" spans="1:12" s="55" customFormat="1" ht="26.25" thickBot="1" x14ac:dyDescent="0.3">
      <c r="A40" s="203" t="s">
        <v>49</v>
      </c>
      <c r="B40" s="192">
        <v>2120</v>
      </c>
      <c r="C40" s="192">
        <v>112</v>
      </c>
      <c r="D40" s="192"/>
      <c r="E40" s="196">
        <f>F40+G40+H40+I40</f>
        <v>0</v>
      </c>
      <c r="F40" s="196"/>
      <c r="G40" s="196"/>
      <c r="H40" s="196"/>
      <c r="I40" s="196"/>
      <c r="J40" s="196"/>
      <c r="K40" s="196"/>
      <c r="L40" s="186" t="s">
        <v>31</v>
      </c>
    </row>
    <row r="41" spans="1:12" s="55" customFormat="1" ht="39" thickBot="1" x14ac:dyDescent="0.3">
      <c r="A41" s="203" t="s">
        <v>50</v>
      </c>
      <c r="B41" s="192">
        <v>2130</v>
      </c>
      <c r="C41" s="192">
        <v>113</v>
      </c>
      <c r="D41" s="192"/>
      <c r="E41" s="196">
        <f>F41+G41+H41+I41</f>
        <v>0</v>
      </c>
      <c r="F41" s="196"/>
      <c r="G41" s="196"/>
      <c r="H41" s="196"/>
      <c r="I41" s="196"/>
      <c r="J41" s="196"/>
      <c r="K41" s="196"/>
      <c r="L41" s="186" t="s">
        <v>31</v>
      </c>
    </row>
    <row r="42" spans="1:12" s="55" customFormat="1" ht="51.75" thickBot="1" x14ac:dyDescent="0.3">
      <c r="A42" s="203" t="s">
        <v>51</v>
      </c>
      <c r="B42" s="192">
        <v>2140</v>
      </c>
      <c r="C42" s="192">
        <v>119</v>
      </c>
      <c r="D42" s="192">
        <v>213</v>
      </c>
      <c r="E42" s="196">
        <f>F42+G42+H42+I42</f>
        <v>4758169.2699999996</v>
      </c>
      <c r="F42" s="196">
        <f>F43+F45</f>
        <v>4758169.2699999996</v>
      </c>
      <c r="G42" s="196">
        <f t="shared" ref="G42:K42" si="26">G43+G45</f>
        <v>0</v>
      </c>
      <c r="H42" s="196">
        <f t="shared" si="26"/>
        <v>0</v>
      </c>
      <c r="I42" s="196">
        <f t="shared" si="26"/>
        <v>0</v>
      </c>
      <c r="J42" s="196">
        <f t="shared" si="26"/>
        <v>3799504.2200000007</v>
      </c>
      <c r="K42" s="196">
        <f t="shared" si="26"/>
        <v>3799504.2200000007</v>
      </c>
      <c r="L42" s="186" t="s">
        <v>31</v>
      </c>
    </row>
    <row r="43" spans="1:12" s="55" customFormat="1" x14ac:dyDescent="0.25">
      <c r="A43" s="210" t="s">
        <v>34</v>
      </c>
      <c r="B43" s="179">
        <v>2141</v>
      </c>
      <c r="C43" s="179">
        <v>119</v>
      </c>
      <c r="D43" s="179">
        <v>213</v>
      </c>
      <c r="E43" s="200">
        <f t="shared" ref="E43:E44" si="27">F43+G43+H43+I43</f>
        <v>4758169.2699999996</v>
      </c>
      <c r="F43" s="200">
        <v>4758169.2699999996</v>
      </c>
      <c r="G43" s="200"/>
      <c r="H43" s="200"/>
      <c r="I43" s="200"/>
      <c r="J43" s="200">
        <v>3799504.2200000007</v>
      </c>
      <c r="K43" s="200">
        <v>3799504.2200000007</v>
      </c>
      <c r="L43" s="187" t="s">
        <v>31</v>
      </c>
    </row>
    <row r="44" spans="1:12" s="55" customFormat="1" ht="15.75" thickBot="1" x14ac:dyDescent="0.3">
      <c r="A44" s="211" t="s">
        <v>52</v>
      </c>
      <c r="B44" s="188"/>
      <c r="C44" s="188"/>
      <c r="D44" s="188"/>
      <c r="E44" s="202">
        <f t="shared" si="27"/>
        <v>0</v>
      </c>
      <c r="F44" s="202"/>
      <c r="G44" s="202"/>
      <c r="H44" s="202"/>
      <c r="I44" s="202"/>
      <c r="J44" s="202"/>
      <c r="K44" s="202"/>
      <c r="L44" s="190"/>
    </row>
    <row r="45" spans="1:12" s="55" customFormat="1" ht="15.75" thickBot="1" x14ac:dyDescent="0.3">
      <c r="A45" s="211" t="s">
        <v>53</v>
      </c>
      <c r="B45" s="192">
        <v>2142</v>
      </c>
      <c r="C45" s="192">
        <v>119</v>
      </c>
      <c r="D45" s="192"/>
      <c r="E45" s="196">
        <f>F45+G45+H45+I45</f>
        <v>0</v>
      </c>
      <c r="F45" s="196"/>
      <c r="G45" s="196"/>
      <c r="H45" s="196"/>
      <c r="I45" s="196"/>
      <c r="J45" s="196"/>
      <c r="K45" s="196"/>
      <c r="L45" s="186" t="s">
        <v>31</v>
      </c>
    </row>
    <row r="46" spans="1:12" s="55" customFormat="1" ht="39" thickBot="1" x14ac:dyDescent="0.3">
      <c r="A46" s="201" t="s">
        <v>54</v>
      </c>
      <c r="B46" s="192">
        <v>2150</v>
      </c>
      <c r="C46" s="192">
        <v>139</v>
      </c>
      <c r="D46" s="192"/>
      <c r="E46" s="196">
        <f>F46+G46+H46+I46</f>
        <v>0</v>
      </c>
      <c r="F46" s="196">
        <f t="shared" ref="F46:K46" si="28">F47</f>
        <v>0</v>
      </c>
      <c r="G46" s="196">
        <f t="shared" si="28"/>
        <v>0</v>
      </c>
      <c r="H46" s="196">
        <f t="shared" si="28"/>
        <v>0</v>
      </c>
      <c r="I46" s="196">
        <f t="shared" si="28"/>
        <v>0</v>
      </c>
      <c r="J46" s="196">
        <f t="shared" si="28"/>
        <v>0</v>
      </c>
      <c r="K46" s="196">
        <f t="shared" si="28"/>
        <v>0</v>
      </c>
      <c r="L46" s="186" t="s">
        <v>31</v>
      </c>
    </row>
    <row r="47" spans="1:12" s="55" customFormat="1" x14ac:dyDescent="0.25">
      <c r="A47" s="208" t="s">
        <v>34</v>
      </c>
      <c r="B47" s="179">
        <v>2151</v>
      </c>
      <c r="C47" s="179">
        <v>139</v>
      </c>
      <c r="D47" s="179"/>
      <c r="E47" s="200">
        <f>F47+G47+H47+I47</f>
        <v>0</v>
      </c>
      <c r="F47" s="200"/>
      <c r="G47" s="200"/>
      <c r="H47" s="200"/>
      <c r="I47" s="200"/>
      <c r="J47" s="200"/>
      <c r="K47" s="200"/>
      <c r="L47" s="187" t="s">
        <v>31</v>
      </c>
    </row>
    <row r="48" spans="1:12" s="55" customFormat="1" ht="15.75" thickBot="1" x14ac:dyDescent="0.3">
      <c r="A48" s="203" t="s">
        <v>55</v>
      </c>
      <c r="B48" s="188"/>
      <c r="C48" s="188"/>
      <c r="D48" s="188"/>
      <c r="E48" s="202">
        <f t="shared" ref="E48" si="29">F48+G48+H48+I48</f>
        <v>0</v>
      </c>
      <c r="F48" s="202"/>
      <c r="G48" s="202"/>
      <c r="H48" s="202"/>
      <c r="I48" s="202"/>
      <c r="J48" s="202"/>
      <c r="K48" s="202"/>
      <c r="L48" s="190"/>
    </row>
    <row r="49" spans="1:12" s="55" customFormat="1" ht="15.75" thickBot="1" x14ac:dyDescent="0.3">
      <c r="A49" s="201" t="s">
        <v>56</v>
      </c>
      <c r="B49" s="192">
        <v>2200</v>
      </c>
      <c r="C49" s="192">
        <v>300</v>
      </c>
      <c r="D49" s="192"/>
      <c r="E49" s="196">
        <f>F49+G49+H49+I49</f>
        <v>0</v>
      </c>
      <c r="F49" s="196">
        <f t="shared" ref="F49:K49" si="30">F50</f>
        <v>0</v>
      </c>
      <c r="G49" s="196">
        <f t="shared" si="30"/>
        <v>0</v>
      </c>
      <c r="H49" s="196">
        <f t="shared" si="30"/>
        <v>0</v>
      </c>
      <c r="I49" s="196">
        <f t="shared" si="30"/>
        <v>0</v>
      </c>
      <c r="J49" s="196">
        <f t="shared" si="30"/>
        <v>0</v>
      </c>
      <c r="K49" s="196">
        <f t="shared" si="30"/>
        <v>0</v>
      </c>
      <c r="L49" s="186" t="s">
        <v>31</v>
      </c>
    </row>
    <row r="50" spans="1:12" s="55" customFormat="1" x14ac:dyDescent="0.25">
      <c r="A50" s="208" t="s">
        <v>34</v>
      </c>
      <c r="B50" s="179">
        <v>2210</v>
      </c>
      <c r="C50" s="179">
        <v>320</v>
      </c>
      <c r="D50" s="179"/>
      <c r="E50" s="200">
        <f t="shared" ref="E50:E53" si="31">F50+G50+H50+I50</f>
        <v>0</v>
      </c>
      <c r="F50" s="200">
        <f t="shared" ref="F50:K50" si="32">F52</f>
        <v>0</v>
      </c>
      <c r="G50" s="200">
        <f t="shared" si="32"/>
        <v>0</v>
      </c>
      <c r="H50" s="200">
        <f t="shared" si="32"/>
        <v>0</v>
      </c>
      <c r="I50" s="200">
        <f t="shared" si="32"/>
        <v>0</v>
      </c>
      <c r="J50" s="200">
        <f t="shared" si="32"/>
        <v>0</v>
      </c>
      <c r="K50" s="200">
        <f t="shared" si="32"/>
        <v>0</v>
      </c>
      <c r="L50" s="187" t="s">
        <v>31</v>
      </c>
    </row>
    <row r="51" spans="1:12" s="55" customFormat="1" ht="26.25" thickBot="1" x14ac:dyDescent="0.3">
      <c r="A51" s="203" t="s">
        <v>57</v>
      </c>
      <c r="B51" s="188"/>
      <c r="C51" s="188"/>
      <c r="D51" s="188"/>
      <c r="E51" s="202">
        <f t="shared" si="31"/>
        <v>0</v>
      </c>
      <c r="F51" s="202"/>
      <c r="G51" s="202"/>
      <c r="H51" s="202"/>
      <c r="I51" s="202"/>
      <c r="J51" s="202"/>
      <c r="K51" s="202"/>
      <c r="L51" s="190"/>
    </row>
    <row r="52" spans="1:12" s="55" customFormat="1" x14ac:dyDescent="0.25">
      <c r="A52" s="210" t="s">
        <v>44</v>
      </c>
      <c r="B52" s="179">
        <v>2211</v>
      </c>
      <c r="C52" s="179">
        <v>321</v>
      </c>
      <c r="D52" s="179"/>
      <c r="E52" s="200">
        <f t="shared" si="31"/>
        <v>0</v>
      </c>
      <c r="F52" s="200"/>
      <c r="G52" s="200"/>
      <c r="H52" s="200"/>
      <c r="I52" s="200"/>
      <c r="J52" s="200"/>
      <c r="K52" s="200"/>
      <c r="L52" s="187" t="s">
        <v>31</v>
      </c>
    </row>
    <row r="53" spans="1:12" s="55" customFormat="1" ht="39" thickBot="1" x14ac:dyDescent="0.3">
      <c r="A53" s="211" t="s">
        <v>58</v>
      </c>
      <c r="B53" s="188"/>
      <c r="C53" s="188"/>
      <c r="D53" s="188"/>
      <c r="E53" s="202">
        <f t="shared" si="31"/>
        <v>0</v>
      </c>
      <c r="F53" s="202"/>
      <c r="G53" s="202"/>
      <c r="H53" s="202"/>
      <c r="I53" s="202"/>
      <c r="J53" s="202"/>
      <c r="K53" s="202"/>
      <c r="L53" s="190"/>
    </row>
    <row r="54" spans="1:12" s="55" customFormat="1" ht="77.25" thickBot="1" x14ac:dyDescent="0.3">
      <c r="A54" s="203" t="s">
        <v>59</v>
      </c>
      <c r="B54" s="192">
        <v>2230</v>
      </c>
      <c r="C54" s="192">
        <v>350</v>
      </c>
      <c r="D54" s="192"/>
      <c r="E54" s="196">
        <f>F54+G54+H54+I54</f>
        <v>0</v>
      </c>
      <c r="F54" s="196"/>
      <c r="G54" s="196"/>
      <c r="H54" s="196"/>
      <c r="I54" s="196"/>
      <c r="J54" s="196"/>
      <c r="K54" s="196"/>
      <c r="L54" s="186" t="s">
        <v>31</v>
      </c>
    </row>
    <row r="55" spans="1:12" s="55" customFormat="1" ht="15.75" thickBot="1" x14ac:dyDescent="0.3">
      <c r="A55" s="203" t="s">
        <v>60</v>
      </c>
      <c r="B55" s="192">
        <v>2240</v>
      </c>
      <c r="C55" s="192">
        <v>360</v>
      </c>
      <c r="D55" s="212"/>
      <c r="E55" s="196">
        <f>F55+G55+H55+I55</f>
        <v>0</v>
      </c>
      <c r="F55" s="196"/>
      <c r="G55" s="196"/>
      <c r="H55" s="196"/>
      <c r="I55" s="196"/>
      <c r="J55" s="196"/>
      <c r="K55" s="196"/>
      <c r="L55" s="186"/>
    </row>
    <row r="56" spans="1:12" s="55" customFormat="1" ht="15.75" thickBot="1" x14ac:dyDescent="0.3">
      <c r="A56" s="201" t="s">
        <v>61</v>
      </c>
      <c r="B56" s="192">
        <v>2300</v>
      </c>
      <c r="C56" s="192">
        <v>850</v>
      </c>
      <c r="D56" s="192"/>
      <c r="E56" s="196">
        <f>F56+G56+H56+I56</f>
        <v>146744.82999999999</v>
      </c>
      <c r="F56" s="196">
        <f>F57+F59+F60</f>
        <v>146675</v>
      </c>
      <c r="G56" s="196">
        <f t="shared" ref="G56:K56" si="33">G57+G59+G60</f>
        <v>69.83</v>
      </c>
      <c r="H56" s="196">
        <f t="shared" si="33"/>
        <v>0</v>
      </c>
      <c r="I56" s="196">
        <f t="shared" si="33"/>
        <v>0</v>
      </c>
      <c r="J56" s="196">
        <f t="shared" si="33"/>
        <v>148508</v>
      </c>
      <c r="K56" s="196">
        <f t="shared" si="33"/>
        <v>148508</v>
      </c>
      <c r="L56" s="186" t="s">
        <v>31</v>
      </c>
    </row>
    <row r="57" spans="1:12" s="55" customFormat="1" x14ac:dyDescent="0.25">
      <c r="A57" s="208" t="s">
        <v>44</v>
      </c>
      <c r="B57" s="179">
        <v>2310</v>
      </c>
      <c r="C57" s="179">
        <v>851</v>
      </c>
      <c r="D57" s="179"/>
      <c r="E57" s="200">
        <f t="shared" ref="E57:E58" si="34">F57+G57+H57+I57</f>
        <v>146675</v>
      </c>
      <c r="F57" s="200">
        <v>146675</v>
      </c>
      <c r="G57" s="200"/>
      <c r="H57" s="200"/>
      <c r="I57" s="200"/>
      <c r="J57" s="200">
        <v>148508</v>
      </c>
      <c r="K57" s="200">
        <v>148508</v>
      </c>
      <c r="L57" s="187" t="s">
        <v>31</v>
      </c>
    </row>
    <row r="58" spans="1:12" s="55" customFormat="1" ht="26.25" thickBot="1" x14ac:dyDescent="0.3">
      <c r="A58" s="203" t="s">
        <v>62</v>
      </c>
      <c r="B58" s="188"/>
      <c r="C58" s="188"/>
      <c r="D58" s="188"/>
      <c r="E58" s="202">
        <f t="shared" si="34"/>
        <v>0</v>
      </c>
      <c r="F58" s="202"/>
      <c r="G58" s="202"/>
      <c r="H58" s="202"/>
      <c r="I58" s="202"/>
      <c r="J58" s="202"/>
      <c r="K58" s="202"/>
      <c r="L58" s="190"/>
    </row>
    <row r="59" spans="1:12" s="55" customFormat="1" ht="39" thickBot="1" x14ac:dyDescent="0.3">
      <c r="A59" s="203" t="s">
        <v>63</v>
      </c>
      <c r="B59" s="192">
        <v>2320</v>
      </c>
      <c r="C59" s="192">
        <v>852</v>
      </c>
      <c r="D59" s="192"/>
      <c r="E59" s="196">
        <f>F59+G59+H59+I59</f>
        <v>0</v>
      </c>
      <c r="F59" s="196"/>
      <c r="G59" s="196"/>
      <c r="H59" s="196"/>
      <c r="I59" s="196"/>
      <c r="J59" s="196"/>
      <c r="K59" s="196"/>
      <c r="L59" s="186" t="s">
        <v>31</v>
      </c>
    </row>
    <row r="60" spans="1:12" s="55" customFormat="1" ht="26.25" thickBot="1" x14ac:dyDescent="0.3">
      <c r="A60" s="203" t="s">
        <v>64</v>
      </c>
      <c r="B60" s="192">
        <v>2330</v>
      </c>
      <c r="C60" s="192">
        <v>853</v>
      </c>
      <c r="D60" s="192">
        <v>295</v>
      </c>
      <c r="E60" s="196">
        <f>F60+G60+H60+I60</f>
        <v>69.83</v>
      </c>
      <c r="F60" s="196"/>
      <c r="G60" s="196">
        <v>69.83</v>
      </c>
      <c r="H60" s="196"/>
      <c r="I60" s="196"/>
      <c r="J60" s="196"/>
      <c r="K60" s="196"/>
      <c r="L60" s="186" t="s">
        <v>31</v>
      </c>
    </row>
    <row r="61" spans="1:12" s="55" customFormat="1" ht="26.25" thickBot="1" x14ac:dyDescent="0.3">
      <c r="A61" s="201" t="s">
        <v>65</v>
      </c>
      <c r="B61" s="192">
        <v>2400</v>
      </c>
      <c r="C61" s="192" t="s">
        <v>31</v>
      </c>
      <c r="D61" s="192"/>
      <c r="E61" s="196">
        <f>F61+G61+H61+I61</f>
        <v>0</v>
      </c>
      <c r="F61" s="196">
        <f t="shared" ref="F61:K61" si="35">F62+F64+F65+F66</f>
        <v>0</v>
      </c>
      <c r="G61" s="196">
        <f t="shared" si="35"/>
        <v>0</v>
      </c>
      <c r="H61" s="196">
        <f t="shared" si="35"/>
        <v>0</v>
      </c>
      <c r="I61" s="196">
        <f t="shared" si="35"/>
        <v>0</v>
      </c>
      <c r="J61" s="196">
        <f t="shared" si="35"/>
        <v>0</v>
      </c>
      <c r="K61" s="196">
        <f t="shared" si="35"/>
        <v>0</v>
      </c>
      <c r="L61" s="186" t="s">
        <v>31</v>
      </c>
    </row>
    <row r="62" spans="1:12" s="55" customFormat="1" x14ac:dyDescent="0.25">
      <c r="A62" s="208" t="s">
        <v>44</v>
      </c>
      <c r="B62" s="179">
        <v>2410</v>
      </c>
      <c r="C62" s="179">
        <v>613</v>
      </c>
      <c r="D62" s="179"/>
      <c r="E62" s="200">
        <f t="shared" ref="E62:E63" si="36">F62+G62+H62+I62</f>
        <v>0</v>
      </c>
      <c r="F62" s="200"/>
      <c r="G62" s="200"/>
      <c r="H62" s="200"/>
      <c r="I62" s="200"/>
      <c r="J62" s="200"/>
      <c r="K62" s="200"/>
      <c r="L62" s="187"/>
    </row>
    <row r="63" spans="1:12" s="55" customFormat="1" ht="26.25" thickBot="1" x14ac:dyDescent="0.3">
      <c r="A63" s="203" t="s">
        <v>66</v>
      </c>
      <c r="B63" s="188"/>
      <c r="C63" s="188"/>
      <c r="D63" s="188"/>
      <c r="E63" s="202">
        <f t="shared" si="36"/>
        <v>0</v>
      </c>
      <c r="F63" s="202"/>
      <c r="G63" s="202"/>
      <c r="H63" s="202"/>
      <c r="I63" s="202"/>
      <c r="J63" s="202"/>
      <c r="K63" s="202"/>
      <c r="L63" s="190"/>
    </row>
    <row r="64" spans="1:12" s="55" customFormat="1" ht="26.25" thickBot="1" x14ac:dyDescent="0.3">
      <c r="A64" s="203" t="s">
        <v>67</v>
      </c>
      <c r="B64" s="192">
        <v>2420</v>
      </c>
      <c r="C64" s="192">
        <v>623</v>
      </c>
      <c r="D64" s="192"/>
      <c r="E64" s="196">
        <f t="shared" ref="E64:E72" si="37">F64+G64+H64+I64</f>
        <v>0</v>
      </c>
      <c r="F64" s="196"/>
      <c r="G64" s="196"/>
      <c r="H64" s="196"/>
      <c r="I64" s="196"/>
      <c r="J64" s="196"/>
      <c r="K64" s="196"/>
      <c r="L64" s="186"/>
    </row>
    <row r="65" spans="1:12" s="55" customFormat="1" ht="51.75" thickBot="1" x14ac:dyDescent="0.3">
      <c r="A65" s="203" t="s">
        <v>68</v>
      </c>
      <c r="B65" s="192">
        <v>2430</v>
      </c>
      <c r="C65" s="192">
        <v>634</v>
      </c>
      <c r="D65" s="192"/>
      <c r="E65" s="196">
        <f t="shared" si="37"/>
        <v>0</v>
      </c>
      <c r="F65" s="196"/>
      <c r="G65" s="196"/>
      <c r="H65" s="196"/>
      <c r="I65" s="196"/>
      <c r="J65" s="196"/>
      <c r="K65" s="196"/>
      <c r="L65" s="186"/>
    </row>
    <row r="66" spans="1:12" s="55" customFormat="1" ht="26.25" thickBot="1" x14ac:dyDescent="0.3">
      <c r="A66" s="203" t="s">
        <v>69</v>
      </c>
      <c r="B66" s="192">
        <v>2440</v>
      </c>
      <c r="C66" s="192">
        <v>810</v>
      </c>
      <c r="D66" s="192"/>
      <c r="E66" s="196">
        <f t="shared" si="37"/>
        <v>0</v>
      </c>
      <c r="F66" s="196"/>
      <c r="G66" s="196"/>
      <c r="H66" s="196"/>
      <c r="I66" s="196"/>
      <c r="J66" s="196"/>
      <c r="K66" s="196"/>
      <c r="L66" s="186"/>
    </row>
    <row r="67" spans="1:12" s="55" customFormat="1" ht="15.75" thickBot="1" x14ac:dyDescent="0.3">
      <c r="A67" s="203" t="s">
        <v>70</v>
      </c>
      <c r="B67" s="192">
        <v>2450</v>
      </c>
      <c r="C67" s="192">
        <v>862</v>
      </c>
      <c r="D67" s="192"/>
      <c r="E67" s="196">
        <f t="shared" si="37"/>
        <v>0</v>
      </c>
      <c r="F67" s="196"/>
      <c r="G67" s="196"/>
      <c r="H67" s="196"/>
      <c r="I67" s="196"/>
      <c r="J67" s="196"/>
      <c r="K67" s="196"/>
      <c r="L67" s="186"/>
    </row>
    <row r="68" spans="1:12" s="55" customFormat="1" ht="51.75" thickBot="1" x14ac:dyDescent="0.3">
      <c r="A68" s="203" t="s">
        <v>71</v>
      </c>
      <c r="B68" s="192">
        <v>2460</v>
      </c>
      <c r="C68" s="192">
        <v>863</v>
      </c>
      <c r="D68" s="192"/>
      <c r="E68" s="196">
        <f t="shared" si="37"/>
        <v>0</v>
      </c>
      <c r="F68" s="196"/>
      <c r="G68" s="196"/>
      <c r="H68" s="196"/>
      <c r="I68" s="196"/>
      <c r="J68" s="196"/>
      <c r="K68" s="196"/>
      <c r="L68" s="186"/>
    </row>
    <row r="69" spans="1:12" s="55" customFormat="1" ht="15.75" thickBot="1" x14ac:dyDescent="0.3">
      <c r="A69" s="198"/>
      <c r="B69" s="192"/>
      <c r="C69" s="192"/>
      <c r="D69" s="192"/>
      <c r="E69" s="196">
        <f t="shared" si="37"/>
        <v>0</v>
      </c>
      <c r="F69" s="196"/>
      <c r="G69" s="196"/>
      <c r="H69" s="196"/>
      <c r="I69" s="196"/>
      <c r="J69" s="196"/>
      <c r="K69" s="196"/>
      <c r="L69" s="186"/>
    </row>
    <row r="70" spans="1:12" s="55" customFormat="1" ht="26.25" thickBot="1" x14ac:dyDescent="0.3">
      <c r="A70" s="201" t="s">
        <v>72</v>
      </c>
      <c r="B70" s="192">
        <v>2500</v>
      </c>
      <c r="C70" s="192" t="s">
        <v>31</v>
      </c>
      <c r="D70" s="192"/>
      <c r="E70" s="196">
        <f t="shared" si="37"/>
        <v>0</v>
      </c>
      <c r="F70" s="196">
        <f t="shared" ref="F70:K70" si="38">F71</f>
        <v>0</v>
      </c>
      <c r="G70" s="196">
        <f t="shared" si="38"/>
        <v>0</v>
      </c>
      <c r="H70" s="196">
        <f>H71</f>
        <v>0</v>
      </c>
      <c r="I70" s="196">
        <f t="shared" si="38"/>
        <v>0</v>
      </c>
      <c r="J70" s="196">
        <f t="shared" si="38"/>
        <v>0</v>
      </c>
      <c r="K70" s="196">
        <f t="shared" si="38"/>
        <v>0</v>
      </c>
      <c r="L70" s="186" t="s">
        <v>31</v>
      </c>
    </row>
    <row r="71" spans="1:12" s="55" customFormat="1" ht="51.75" thickBot="1" x14ac:dyDescent="0.3">
      <c r="A71" s="203" t="s">
        <v>73</v>
      </c>
      <c r="B71" s="192">
        <v>2520</v>
      </c>
      <c r="C71" s="192">
        <v>831</v>
      </c>
      <c r="D71" s="192"/>
      <c r="E71" s="196">
        <f t="shared" si="37"/>
        <v>0</v>
      </c>
      <c r="F71" s="196"/>
      <c r="G71" s="196"/>
      <c r="H71" s="196"/>
      <c r="I71" s="196"/>
      <c r="J71" s="196"/>
      <c r="K71" s="196"/>
      <c r="L71" s="186" t="s">
        <v>31</v>
      </c>
    </row>
    <row r="72" spans="1:12" s="55" customFormat="1" ht="30.75" thickBot="1" x14ac:dyDescent="0.3">
      <c r="A72" s="209" t="s">
        <v>74</v>
      </c>
      <c r="B72" s="192">
        <v>2600</v>
      </c>
      <c r="C72" s="192" t="s">
        <v>31</v>
      </c>
      <c r="D72" s="192"/>
      <c r="E72" s="196">
        <f t="shared" si="37"/>
        <v>9718396.5200000014</v>
      </c>
      <c r="F72" s="196">
        <f>F73+F75+F76+F95+F96</f>
        <v>2876072.21</v>
      </c>
      <c r="G72" s="196">
        <f t="shared" ref="G72:K72" si="39">G73+G75+G76+G95+G96</f>
        <v>6170671.7100000009</v>
      </c>
      <c r="H72" s="196">
        <f>H73+H75+H76+H95+H96</f>
        <v>671652.6</v>
      </c>
      <c r="I72" s="196">
        <f t="shared" si="39"/>
        <v>0</v>
      </c>
      <c r="J72" s="196">
        <f>J73+J75+J76+J95+J96</f>
        <v>8292352</v>
      </c>
      <c r="K72" s="196">
        <f t="shared" si="39"/>
        <v>8315826</v>
      </c>
      <c r="L72" s="196"/>
    </row>
    <row r="73" spans="1:12" s="55" customFormat="1" x14ac:dyDescent="0.25">
      <c r="A73" s="208" t="s">
        <v>34</v>
      </c>
      <c r="B73" s="179">
        <v>2610</v>
      </c>
      <c r="C73" s="179">
        <v>241</v>
      </c>
      <c r="D73" s="179"/>
      <c r="E73" s="200">
        <f t="shared" ref="E73:E74" si="40">F73+G73+H73+I73</f>
        <v>0</v>
      </c>
      <c r="F73" s="200"/>
      <c r="G73" s="200"/>
      <c r="H73" s="200"/>
      <c r="I73" s="200"/>
      <c r="J73" s="200"/>
      <c r="K73" s="200"/>
      <c r="L73" s="200"/>
    </row>
    <row r="74" spans="1:12" s="55" customFormat="1" ht="26.25" thickBot="1" x14ac:dyDescent="0.3">
      <c r="A74" s="203" t="s">
        <v>75</v>
      </c>
      <c r="B74" s="188"/>
      <c r="C74" s="188"/>
      <c r="D74" s="188"/>
      <c r="E74" s="202">
        <f t="shared" si="40"/>
        <v>0</v>
      </c>
      <c r="F74" s="202"/>
      <c r="G74" s="202"/>
      <c r="H74" s="202"/>
      <c r="I74" s="202"/>
      <c r="J74" s="202"/>
      <c r="K74" s="202"/>
      <c r="L74" s="202"/>
    </row>
    <row r="75" spans="1:12" s="55" customFormat="1" ht="39" thickBot="1" x14ac:dyDescent="0.3">
      <c r="A75" s="203" t="s">
        <v>76</v>
      </c>
      <c r="B75" s="192">
        <v>2630</v>
      </c>
      <c r="C75" s="192">
        <v>243</v>
      </c>
      <c r="D75" s="192">
        <v>225</v>
      </c>
      <c r="E75" s="196">
        <f t="shared" ref="E75:E97" si="41">F75+G75+H75+I75</f>
        <v>599726.99</v>
      </c>
      <c r="F75" s="196"/>
      <c r="G75" s="196"/>
      <c r="H75" s="196">
        <v>599726.99</v>
      </c>
      <c r="I75" s="196"/>
      <c r="J75" s="196"/>
      <c r="K75" s="196"/>
      <c r="L75" s="196"/>
    </row>
    <row r="76" spans="1:12" s="56" customFormat="1" ht="15.75" thickBot="1" x14ac:dyDescent="0.3">
      <c r="A76" s="203" t="s">
        <v>77</v>
      </c>
      <c r="B76" s="192">
        <v>2640</v>
      </c>
      <c r="C76" s="192">
        <v>244</v>
      </c>
      <c r="D76" s="192"/>
      <c r="E76" s="196">
        <f t="shared" si="41"/>
        <v>7943975.0600000015</v>
      </c>
      <c r="F76" s="196">
        <f>SUM(F78:F94)</f>
        <v>1701377.74</v>
      </c>
      <c r="G76" s="196">
        <f t="shared" ref="G76:K76" si="42">SUM(G78:G94)</f>
        <v>6170671.7100000009</v>
      </c>
      <c r="H76" s="196">
        <f t="shared" si="42"/>
        <v>71925.61</v>
      </c>
      <c r="I76" s="196">
        <f t="shared" si="42"/>
        <v>0</v>
      </c>
      <c r="J76" s="196">
        <f t="shared" si="42"/>
        <v>7292352</v>
      </c>
      <c r="K76" s="196">
        <f t="shared" si="42"/>
        <v>7315826</v>
      </c>
      <c r="L76" s="196"/>
    </row>
    <row r="77" spans="1:12" s="56" customFormat="1" ht="15.75" thickBot="1" x14ac:dyDescent="0.3">
      <c r="A77" s="203" t="s">
        <v>44</v>
      </c>
      <c r="B77" s="192"/>
      <c r="C77" s="192"/>
      <c r="D77" s="192"/>
      <c r="E77" s="196">
        <f t="shared" si="41"/>
        <v>0</v>
      </c>
      <c r="F77" s="196"/>
      <c r="G77" s="196"/>
      <c r="H77" s="196"/>
      <c r="I77" s="196"/>
      <c r="J77" s="196"/>
      <c r="K77" s="196"/>
      <c r="L77" s="196"/>
    </row>
    <row r="78" spans="1:12" s="56" customFormat="1" ht="15.75" thickBot="1" x14ac:dyDescent="0.3">
      <c r="A78" s="203" t="s">
        <v>140</v>
      </c>
      <c r="B78" s="192" t="s">
        <v>141</v>
      </c>
      <c r="C78" s="192" t="s">
        <v>142</v>
      </c>
      <c r="D78" s="192" t="s">
        <v>143</v>
      </c>
      <c r="E78" s="196">
        <f t="shared" si="41"/>
        <v>77964.2</v>
      </c>
      <c r="F78" s="196">
        <f>71864.2+6100</f>
        <v>77964.2</v>
      </c>
      <c r="G78" s="196"/>
      <c r="H78" s="196"/>
      <c r="I78" s="196"/>
      <c r="J78" s="196">
        <v>57000</v>
      </c>
      <c r="K78" s="196">
        <f>57000</f>
        <v>57000</v>
      </c>
      <c r="L78" s="196"/>
    </row>
    <row r="79" spans="1:12" s="56" customFormat="1" ht="15.75" thickBot="1" x14ac:dyDescent="0.3">
      <c r="A79" s="203" t="s">
        <v>144</v>
      </c>
      <c r="B79" s="192" t="s">
        <v>145</v>
      </c>
      <c r="C79" s="192" t="s">
        <v>142</v>
      </c>
      <c r="D79" s="192" t="s">
        <v>146</v>
      </c>
      <c r="E79" s="196">
        <f t="shared" si="41"/>
        <v>1000</v>
      </c>
      <c r="F79" s="196"/>
      <c r="G79" s="196">
        <v>1000</v>
      </c>
      <c r="H79" s="196"/>
      <c r="I79" s="196"/>
      <c r="J79" s="196"/>
      <c r="K79" s="196"/>
      <c r="L79" s="196"/>
    </row>
    <row r="80" spans="1:12" s="56" customFormat="1" ht="15.75" thickBot="1" x14ac:dyDescent="0.3">
      <c r="A80" s="203" t="s">
        <v>147</v>
      </c>
      <c r="B80" s="192" t="s">
        <v>148</v>
      </c>
      <c r="C80" s="192" t="s">
        <v>142</v>
      </c>
      <c r="D80" s="192" t="s">
        <v>149</v>
      </c>
      <c r="E80" s="196">
        <f t="shared" si="41"/>
        <v>441262.72</v>
      </c>
      <c r="F80" s="196">
        <f>359837.11+15000</f>
        <v>374837.11</v>
      </c>
      <c r="G80" s="196"/>
      <c r="H80" s="196">
        <v>66425.61</v>
      </c>
      <c r="I80" s="196"/>
      <c r="J80" s="196">
        <f>31289+210800</f>
        <v>242089</v>
      </c>
      <c r="K80" s="196">
        <f>31289+210800</f>
        <v>242089</v>
      </c>
      <c r="L80" s="196"/>
    </row>
    <row r="81" spans="1:12" s="56" customFormat="1" ht="26.25" thickBot="1" x14ac:dyDescent="0.3">
      <c r="A81" s="203" t="s">
        <v>150</v>
      </c>
      <c r="B81" s="192" t="s">
        <v>151</v>
      </c>
      <c r="C81" s="192" t="s">
        <v>142</v>
      </c>
      <c r="D81" s="192" t="s">
        <v>152</v>
      </c>
      <c r="E81" s="196">
        <f t="shared" si="41"/>
        <v>0</v>
      </c>
      <c r="F81" s="196"/>
      <c r="G81" s="196"/>
      <c r="H81" s="196"/>
      <c r="I81" s="196"/>
      <c r="J81" s="196"/>
      <c r="K81" s="196"/>
      <c r="L81" s="196"/>
    </row>
    <row r="82" spans="1:12" s="56" customFormat="1" ht="26.25" thickBot="1" x14ac:dyDescent="0.3">
      <c r="A82" s="203" t="s">
        <v>153</v>
      </c>
      <c r="B82" s="192" t="s">
        <v>154</v>
      </c>
      <c r="C82" s="192" t="s">
        <v>142</v>
      </c>
      <c r="D82" s="192" t="s">
        <v>155</v>
      </c>
      <c r="E82" s="196">
        <f t="shared" si="41"/>
        <v>516776.42000000004</v>
      </c>
      <c r="F82" s="196">
        <v>420542.4</v>
      </c>
      <c r="G82" s="196">
        <v>90734.02</v>
      </c>
      <c r="H82" s="196">
        <v>5500</v>
      </c>
      <c r="I82" s="196"/>
      <c r="J82" s="196">
        <f>298796+10000</f>
        <v>308796</v>
      </c>
      <c r="K82" s="196">
        <f>298796+10000</f>
        <v>308796</v>
      </c>
      <c r="L82" s="196"/>
    </row>
    <row r="83" spans="1:12" s="56" customFormat="1" ht="15.75" thickBot="1" x14ac:dyDescent="0.3">
      <c r="A83" s="203" t="s">
        <v>156</v>
      </c>
      <c r="B83" s="192" t="s">
        <v>157</v>
      </c>
      <c r="C83" s="192" t="s">
        <v>142</v>
      </c>
      <c r="D83" s="192" t="s">
        <v>158</v>
      </c>
      <c r="E83" s="196">
        <f t="shared" si="41"/>
        <v>176778.12</v>
      </c>
      <c r="F83" s="196">
        <v>129495.12</v>
      </c>
      <c r="G83" s="196">
        <v>47283</v>
      </c>
      <c r="H83" s="196"/>
      <c r="I83" s="196"/>
      <c r="J83" s="196">
        <f>146500+45000</f>
        <v>191500</v>
      </c>
      <c r="K83" s="196">
        <f>146500+45000</f>
        <v>191500</v>
      </c>
      <c r="L83" s="196"/>
    </row>
    <row r="84" spans="1:12" s="56" customFormat="1" ht="15.75" thickBot="1" x14ac:dyDescent="0.3">
      <c r="A84" s="203" t="s">
        <v>159</v>
      </c>
      <c r="B84" s="192" t="s">
        <v>160</v>
      </c>
      <c r="C84" s="192" t="s">
        <v>142</v>
      </c>
      <c r="D84" s="192" t="s">
        <v>161</v>
      </c>
      <c r="E84" s="196">
        <f t="shared" si="41"/>
        <v>0</v>
      </c>
      <c r="F84" s="196"/>
      <c r="G84" s="196"/>
      <c r="H84" s="196"/>
      <c r="I84" s="196"/>
      <c r="J84" s="196"/>
      <c r="K84" s="196"/>
      <c r="L84" s="196"/>
    </row>
    <row r="85" spans="1:12" s="56" customFormat="1" ht="26.25" thickBot="1" x14ac:dyDescent="0.3">
      <c r="A85" s="203" t="s">
        <v>162</v>
      </c>
      <c r="B85" s="192" t="s">
        <v>163</v>
      </c>
      <c r="C85" s="192" t="s">
        <v>142</v>
      </c>
      <c r="D85" s="192" t="s">
        <v>164</v>
      </c>
      <c r="E85" s="196">
        <f t="shared" si="41"/>
        <v>0</v>
      </c>
      <c r="F85" s="196"/>
      <c r="G85" s="196"/>
      <c r="H85" s="196"/>
      <c r="I85" s="196"/>
      <c r="J85" s="196"/>
      <c r="K85" s="196"/>
      <c r="L85" s="196"/>
    </row>
    <row r="86" spans="1:12" s="56" customFormat="1" ht="24.75" customHeight="1" thickBot="1" x14ac:dyDescent="0.3">
      <c r="A86" s="203" t="s">
        <v>165</v>
      </c>
      <c r="B86" s="192" t="s">
        <v>166</v>
      </c>
      <c r="C86" s="192" t="s">
        <v>142</v>
      </c>
      <c r="D86" s="192" t="s">
        <v>167</v>
      </c>
      <c r="E86" s="196">
        <f t="shared" si="41"/>
        <v>657903.25</v>
      </c>
      <c r="F86" s="196">
        <v>169524</v>
      </c>
      <c r="G86" s="196">
        <v>488379.25</v>
      </c>
      <c r="H86" s="196"/>
      <c r="I86" s="196"/>
      <c r="J86" s="196">
        <v>200000</v>
      </c>
      <c r="K86" s="196">
        <v>200000</v>
      </c>
      <c r="L86" s="196"/>
    </row>
    <row r="87" spans="1:12" s="56" customFormat="1" ht="38.25" customHeight="1" thickBot="1" x14ac:dyDescent="0.3">
      <c r="A87" s="203" t="s">
        <v>168</v>
      </c>
      <c r="B87" s="192" t="s">
        <v>169</v>
      </c>
      <c r="C87" s="192" t="s">
        <v>142</v>
      </c>
      <c r="D87" s="192" t="s">
        <v>170</v>
      </c>
      <c r="E87" s="196">
        <f t="shared" si="41"/>
        <v>0</v>
      </c>
      <c r="F87" s="196"/>
      <c r="G87" s="196"/>
      <c r="H87" s="196"/>
      <c r="I87" s="196"/>
      <c r="J87" s="196"/>
      <c r="K87" s="196"/>
      <c r="L87" s="196"/>
    </row>
    <row r="88" spans="1:12" s="56" customFormat="1" ht="26.25" thickBot="1" x14ac:dyDescent="0.3">
      <c r="A88" s="203" t="s">
        <v>171</v>
      </c>
      <c r="B88" s="192" t="s">
        <v>172</v>
      </c>
      <c r="C88" s="192" t="s">
        <v>142</v>
      </c>
      <c r="D88" s="192" t="s">
        <v>173</v>
      </c>
      <c r="E88" s="196">
        <f t="shared" si="41"/>
        <v>5468442.7700000005</v>
      </c>
      <c r="F88" s="196">
        <v>290172.90000000002</v>
      </c>
      <c r="G88" s="196">
        <f>4963302.65+214967.22</f>
        <v>5178269.87</v>
      </c>
      <c r="H88" s="196"/>
      <c r="I88" s="196"/>
      <c r="J88" s="196">
        <f>200487+5800000</f>
        <v>6000487</v>
      </c>
      <c r="K88" s="196">
        <f>200487+5800000</f>
        <v>6000487</v>
      </c>
      <c r="L88" s="196"/>
    </row>
    <row r="89" spans="1:12" s="56" customFormat="1" ht="26.25" thickBot="1" x14ac:dyDescent="0.3">
      <c r="A89" s="203" t="s">
        <v>174</v>
      </c>
      <c r="B89" s="192" t="s">
        <v>175</v>
      </c>
      <c r="C89" s="192" t="s">
        <v>142</v>
      </c>
      <c r="D89" s="192" t="s">
        <v>176</v>
      </c>
      <c r="E89" s="196">
        <f t="shared" si="41"/>
        <v>0</v>
      </c>
      <c r="F89" s="196"/>
      <c r="G89" s="196"/>
      <c r="H89" s="196"/>
      <c r="I89" s="196"/>
      <c r="J89" s="196"/>
      <c r="K89" s="196"/>
      <c r="L89" s="196"/>
    </row>
    <row r="90" spans="1:12" s="56" customFormat="1" ht="26.25" thickBot="1" x14ac:dyDescent="0.3">
      <c r="A90" s="203" t="s">
        <v>177</v>
      </c>
      <c r="B90" s="192" t="s">
        <v>178</v>
      </c>
      <c r="C90" s="192" t="s">
        <v>142</v>
      </c>
      <c r="D90" s="192" t="s">
        <v>179</v>
      </c>
      <c r="E90" s="196">
        <f t="shared" si="41"/>
        <v>181456.51</v>
      </c>
      <c r="F90" s="196">
        <v>167738.01</v>
      </c>
      <c r="G90" s="196">
        <v>13718.5</v>
      </c>
      <c r="H90" s="196"/>
      <c r="I90" s="196"/>
      <c r="J90" s="196"/>
      <c r="K90" s="196"/>
      <c r="L90" s="196"/>
    </row>
    <row r="91" spans="1:12" s="56" customFormat="1" ht="26.25" thickBot="1" x14ac:dyDescent="0.3">
      <c r="A91" s="203" t="s">
        <v>180</v>
      </c>
      <c r="B91" s="192" t="s">
        <v>181</v>
      </c>
      <c r="C91" s="192" t="s">
        <v>142</v>
      </c>
      <c r="D91" s="192" t="s">
        <v>182</v>
      </c>
      <c r="E91" s="196">
        <f t="shared" si="41"/>
        <v>8730</v>
      </c>
      <c r="F91" s="196"/>
      <c r="G91" s="196">
        <v>8730</v>
      </c>
      <c r="H91" s="196"/>
      <c r="I91" s="196"/>
      <c r="J91" s="196"/>
      <c r="K91" s="196"/>
      <c r="L91" s="196"/>
    </row>
    <row r="92" spans="1:12" s="56" customFormat="1" ht="26.25" thickBot="1" x14ac:dyDescent="0.3">
      <c r="A92" s="203" t="s">
        <v>183</v>
      </c>
      <c r="B92" s="192" t="s">
        <v>184</v>
      </c>
      <c r="C92" s="192" t="s">
        <v>142</v>
      </c>
      <c r="D92" s="192" t="s">
        <v>185</v>
      </c>
      <c r="E92" s="196">
        <f t="shared" si="41"/>
        <v>413661.07</v>
      </c>
      <c r="F92" s="196">
        <v>71104</v>
      </c>
      <c r="G92" s="196">
        <f>224987.72+117569.35</f>
        <v>342557.07</v>
      </c>
      <c r="H92" s="196"/>
      <c r="I92" s="196"/>
      <c r="J92" s="196">
        <f>76461+71019+145000</f>
        <v>292480</v>
      </c>
      <c r="K92" s="196">
        <f>76461+94493+145000</f>
        <v>315954</v>
      </c>
      <c r="L92" s="196"/>
    </row>
    <row r="93" spans="1:12" s="56" customFormat="1" ht="26.25" thickBot="1" x14ac:dyDescent="0.3">
      <c r="A93" s="203" t="s">
        <v>186</v>
      </c>
      <c r="B93" s="192" t="s">
        <v>187</v>
      </c>
      <c r="C93" s="192" t="s">
        <v>142</v>
      </c>
      <c r="D93" s="192" t="s">
        <v>188</v>
      </c>
      <c r="E93" s="196">
        <f t="shared" si="41"/>
        <v>0</v>
      </c>
      <c r="F93" s="196"/>
      <c r="G93" s="196"/>
      <c r="H93" s="196"/>
      <c r="I93" s="196"/>
      <c r="J93" s="196"/>
      <c r="K93" s="196"/>
      <c r="L93" s="196"/>
    </row>
    <row r="94" spans="1:12" s="56" customFormat="1" ht="27" customHeight="1" thickBot="1" x14ac:dyDescent="0.3">
      <c r="A94" s="203" t="s">
        <v>260</v>
      </c>
      <c r="B94" s="192" t="s">
        <v>189</v>
      </c>
      <c r="C94" s="192" t="s">
        <v>142</v>
      </c>
      <c r="D94" s="192" t="s">
        <v>190</v>
      </c>
      <c r="E94" s="196">
        <f t="shared" si="41"/>
        <v>0</v>
      </c>
      <c r="F94" s="196"/>
      <c r="G94" s="196"/>
      <c r="H94" s="196"/>
      <c r="I94" s="196"/>
      <c r="J94" s="196"/>
      <c r="K94" s="196"/>
      <c r="L94" s="196"/>
    </row>
    <row r="95" spans="1:12" s="55" customFormat="1" ht="51.75" thickBot="1" x14ac:dyDescent="0.3">
      <c r="A95" s="203" t="s">
        <v>78</v>
      </c>
      <c r="B95" s="192">
        <v>2650</v>
      </c>
      <c r="C95" s="192">
        <v>246</v>
      </c>
      <c r="D95" s="192"/>
      <c r="E95" s="196">
        <f t="shared" si="41"/>
        <v>0</v>
      </c>
      <c r="F95" s="196"/>
      <c r="G95" s="196"/>
      <c r="H95" s="196"/>
      <c r="I95" s="196"/>
      <c r="J95" s="196"/>
      <c r="K95" s="196"/>
      <c r="L95" s="196"/>
    </row>
    <row r="96" spans="1:12" s="55" customFormat="1" ht="15.75" thickBot="1" x14ac:dyDescent="0.3">
      <c r="A96" s="203" t="s">
        <v>79</v>
      </c>
      <c r="B96" s="192">
        <v>2660</v>
      </c>
      <c r="C96" s="192">
        <v>247</v>
      </c>
      <c r="D96" s="192">
        <v>223</v>
      </c>
      <c r="E96" s="196">
        <f t="shared" si="41"/>
        <v>1174694.47</v>
      </c>
      <c r="F96" s="196">
        <f>1114694.47+60000</f>
        <v>1174694.47</v>
      </c>
      <c r="G96" s="196"/>
      <c r="H96" s="196"/>
      <c r="I96" s="196"/>
      <c r="J96" s="196">
        <v>1000000</v>
      </c>
      <c r="K96" s="196">
        <v>1000000</v>
      </c>
      <c r="L96" s="196"/>
    </row>
    <row r="97" spans="1:12" s="55" customFormat="1" ht="26.25" thickBot="1" x14ac:dyDescent="0.3">
      <c r="A97" s="203" t="s">
        <v>80</v>
      </c>
      <c r="B97" s="192">
        <v>2700</v>
      </c>
      <c r="C97" s="192">
        <v>400</v>
      </c>
      <c r="D97" s="192"/>
      <c r="E97" s="196">
        <f t="shared" si="41"/>
        <v>0</v>
      </c>
      <c r="F97" s="196">
        <f t="shared" ref="F97:K97" si="43">F98+F100</f>
        <v>0</v>
      </c>
      <c r="G97" s="196">
        <f t="shared" si="43"/>
        <v>0</v>
      </c>
      <c r="H97" s="196">
        <f t="shared" si="43"/>
        <v>0</v>
      </c>
      <c r="I97" s="196">
        <f t="shared" si="43"/>
        <v>0</v>
      </c>
      <c r="J97" s="196">
        <f t="shared" si="43"/>
        <v>0</v>
      </c>
      <c r="K97" s="196">
        <f t="shared" si="43"/>
        <v>0</v>
      </c>
      <c r="L97" s="196"/>
    </row>
    <row r="98" spans="1:12" s="55" customFormat="1" x14ac:dyDescent="0.25">
      <c r="A98" s="210" t="s">
        <v>34</v>
      </c>
      <c r="B98" s="179">
        <v>2710</v>
      </c>
      <c r="C98" s="179">
        <v>406</v>
      </c>
      <c r="D98" s="179"/>
      <c r="E98" s="200">
        <f t="shared" ref="E98:E99" si="44">F98+G98+H98+I98</f>
        <v>0</v>
      </c>
      <c r="F98" s="200"/>
      <c r="G98" s="200"/>
      <c r="H98" s="200"/>
      <c r="I98" s="200"/>
      <c r="J98" s="200"/>
      <c r="K98" s="200"/>
      <c r="L98" s="200"/>
    </row>
    <row r="99" spans="1:12" s="55" customFormat="1" ht="39" thickBot="1" x14ac:dyDescent="0.3">
      <c r="A99" s="211" t="s">
        <v>81</v>
      </c>
      <c r="B99" s="188"/>
      <c r="C99" s="188"/>
      <c r="D99" s="188"/>
      <c r="E99" s="202">
        <f t="shared" si="44"/>
        <v>0</v>
      </c>
      <c r="F99" s="202"/>
      <c r="G99" s="202"/>
      <c r="H99" s="202"/>
      <c r="I99" s="202"/>
      <c r="J99" s="202"/>
      <c r="K99" s="202"/>
      <c r="L99" s="202"/>
    </row>
    <row r="100" spans="1:12" s="55" customFormat="1" ht="39" thickBot="1" x14ac:dyDescent="0.3">
      <c r="A100" s="211" t="s">
        <v>82</v>
      </c>
      <c r="B100" s="192">
        <v>2720</v>
      </c>
      <c r="C100" s="192">
        <v>407</v>
      </c>
      <c r="D100" s="192"/>
      <c r="E100" s="196">
        <f>F100+G100+H100+I100</f>
        <v>0</v>
      </c>
      <c r="F100" s="196"/>
      <c r="G100" s="196"/>
      <c r="H100" s="196"/>
      <c r="I100" s="196"/>
      <c r="J100" s="196"/>
      <c r="K100" s="196"/>
      <c r="L100" s="196"/>
    </row>
    <row r="101" spans="1:12" ht="15.75" thickBot="1" x14ac:dyDescent="0.3">
      <c r="A101" s="195" t="s">
        <v>83</v>
      </c>
      <c r="B101" s="192">
        <v>3000</v>
      </c>
      <c r="C101" s="192">
        <v>100</v>
      </c>
      <c r="D101" s="192"/>
      <c r="E101" s="196">
        <f>F101+G101+H101+I101</f>
        <v>0</v>
      </c>
      <c r="F101" s="196">
        <f t="shared" ref="F101:K101" si="45">F102+F104+F105</f>
        <v>0</v>
      </c>
      <c r="G101" s="196">
        <f t="shared" si="45"/>
        <v>0</v>
      </c>
      <c r="H101" s="196">
        <f t="shared" si="45"/>
        <v>0</v>
      </c>
      <c r="I101" s="196">
        <f t="shared" si="45"/>
        <v>0</v>
      </c>
      <c r="J101" s="196">
        <f t="shared" si="45"/>
        <v>0</v>
      </c>
      <c r="K101" s="196">
        <f t="shared" si="45"/>
        <v>0</v>
      </c>
      <c r="L101" s="186" t="s">
        <v>31</v>
      </c>
    </row>
    <row r="102" spans="1:12" x14ac:dyDescent="0.25">
      <c r="A102" s="208" t="s">
        <v>34</v>
      </c>
      <c r="B102" s="179">
        <v>3010</v>
      </c>
      <c r="C102" s="179"/>
      <c r="D102" s="179"/>
      <c r="E102" s="200">
        <f t="shared" ref="E102:E103" si="46">F102+G102+H102+I102</f>
        <v>0</v>
      </c>
      <c r="F102" s="200"/>
      <c r="G102" s="200"/>
      <c r="H102" s="200"/>
      <c r="I102" s="200"/>
      <c r="J102" s="200"/>
      <c r="K102" s="200"/>
      <c r="L102" s="187" t="s">
        <v>31</v>
      </c>
    </row>
    <row r="103" spans="1:12" ht="15.75" thickBot="1" x14ac:dyDescent="0.3">
      <c r="A103" s="203" t="s">
        <v>84</v>
      </c>
      <c r="B103" s="188"/>
      <c r="C103" s="188"/>
      <c r="D103" s="188"/>
      <c r="E103" s="202">
        <f t="shared" si="46"/>
        <v>0</v>
      </c>
      <c r="F103" s="202"/>
      <c r="G103" s="202"/>
      <c r="H103" s="202"/>
      <c r="I103" s="202"/>
      <c r="J103" s="202"/>
      <c r="K103" s="202"/>
      <c r="L103" s="190"/>
    </row>
    <row r="104" spans="1:12" ht="15.75" thickBot="1" x14ac:dyDescent="0.3">
      <c r="A104" s="5" t="s">
        <v>85</v>
      </c>
      <c r="B104" s="1">
        <v>3020</v>
      </c>
      <c r="C104" s="1"/>
      <c r="D104" s="1"/>
      <c r="E104" s="59">
        <f>F104+G104+H104+I104</f>
        <v>0</v>
      </c>
      <c r="F104" s="59"/>
      <c r="G104" s="59"/>
      <c r="H104" s="59"/>
      <c r="I104" s="59"/>
      <c r="J104" s="59"/>
      <c r="K104" s="59"/>
      <c r="L104" s="58" t="s">
        <v>31</v>
      </c>
    </row>
    <row r="105" spans="1:12" ht="15.75" thickBot="1" x14ac:dyDescent="0.3">
      <c r="A105" s="5" t="s">
        <v>86</v>
      </c>
      <c r="B105" s="1">
        <v>3030</v>
      </c>
      <c r="C105" s="1"/>
      <c r="D105" s="1"/>
      <c r="E105" s="59">
        <f>F105+G105+H105+I105</f>
        <v>0</v>
      </c>
      <c r="F105" s="59"/>
      <c r="G105" s="59"/>
      <c r="H105" s="59"/>
      <c r="I105" s="59"/>
      <c r="J105" s="59"/>
      <c r="K105" s="59"/>
      <c r="L105" s="58" t="s">
        <v>31</v>
      </c>
    </row>
    <row r="106" spans="1:12" ht="15.75" thickBot="1" x14ac:dyDescent="0.3">
      <c r="A106" s="4" t="s">
        <v>87</v>
      </c>
      <c r="B106" s="1">
        <v>4000</v>
      </c>
      <c r="C106" s="1" t="s">
        <v>31</v>
      </c>
      <c r="D106" s="1"/>
      <c r="E106" s="59">
        <f>F106+G106+H106+I106</f>
        <v>0</v>
      </c>
      <c r="F106" s="59">
        <f t="shared" ref="F106:K106" si="47">F107</f>
        <v>0</v>
      </c>
      <c r="G106" s="59">
        <f t="shared" si="47"/>
        <v>0</v>
      </c>
      <c r="H106" s="59">
        <f t="shared" si="47"/>
        <v>0</v>
      </c>
      <c r="I106" s="59">
        <f t="shared" si="47"/>
        <v>0</v>
      </c>
      <c r="J106" s="59">
        <f t="shared" si="47"/>
        <v>0</v>
      </c>
      <c r="K106" s="59">
        <f t="shared" si="47"/>
        <v>0</v>
      </c>
      <c r="L106" s="58" t="s">
        <v>31</v>
      </c>
    </row>
    <row r="107" spans="1:12" x14ac:dyDescent="0.25">
      <c r="A107" s="7" t="s">
        <v>44</v>
      </c>
      <c r="B107" s="91">
        <v>4010</v>
      </c>
      <c r="C107" s="91">
        <v>610</v>
      </c>
      <c r="D107" s="91"/>
      <c r="E107" s="87">
        <f t="shared" ref="E107:E108" si="48">F107+G107+H107+I107</f>
        <v>0</v>
      </c>
      <c r="F107" s="87"/>
      <c r="G107" s="87"/>
      <c r="H107" s="87"/>
      <c r="I107" s="87"/>
      <c r="J107" s="87"/>
      <c r="K107" s="87"/>
      <c r="L107" s="89" t="s">
        <v>31</v>
      </c>
    </row>
    <row r="108" spans="1:12" ht="15.75" thickBot="1" x14ac:dyDescent="0.3">
      <c r="A108" s="5" t="s">
        <v>88</v>
      </c>
      <c r="B108" s="92"/>
      <c r="C108" s="92"/>
      <c r="D108" s="92"/>
      <c r="E108" s="88">
        <f t="shared" si="48"/>
        <v>0</v>
      </c>
      <c r="F108" s="88"/>
      <c r="G108" s="88"/>
      <c r="H108" s="88"/>
      <c r="I108" s="88"/>
      <c r="J108" s="88"/>
      <c r="K108" s="88"/>
      <c r="L108" s="90"/>
    </row>
  </sheetData>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location="Par1054" tooltip="&lt;2&gt; В графе 3 отражаются:" display="Par1054" xr:uid="{00000000-0004-0000-0100-000000000000}"/>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000000-0004-0000-0100-00000100000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100-000002000000}"/>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100-000003000000}"/>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00000000-0004-0000-0100-000004000000}"/>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00000000-0004-0000-0100-000005000000}"/>
    <hyperlink ref="A101" location="Par1064" tooltip="&lt;7&gt; Показатель отражается со знаком &quot;минус&quot;." display="Par1064" xr:uid="{00000000-0004-0000-0100-000006000000}"/>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00000000-0004-0000-0100-000007000000}"/>
  </hyperlink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E60"/>
  <sheetViews>
    <sheetView zoomScaleNormal="100" zoomScaleSheetLayoutView="110" workbookViewId="0">
      <selection activeCell="DF11" sqref="DF11:DR11"/>
    </sheetView>
  </sheetViews>
  <sheetFormatPr defaultColWidth="0.85546875" defaultRowHeight="11.25" x14ac:dyDescent="0.2"/>
  <cols>
    <col min="1" max="60" width="0.85546875" style="32"/>
    <col min="61" max="61" width="0.85546875" style="32" customWidth="1"/>
    <col min="62" max="64" width="0.85546875" style="32"/>
    <col min="65" max="65" width="0.85546875" style="32" customWidth="1"/>
    <col min="66" max="75" width="0.85546875" style="32"/>
    <col min="76" max="77" width="0.85546875" style="32" customWidth="1"/>
    <col min="78" max="16384" width="0.85546875" style="32"/>
  </cols>
  <sheetData>
    <row r="1" spans="1:161" s="31" customFormat="1" ht="13.5" customHeight="1" x14ac:dyDescent="0.15">
      <c r="B1" s="104" t="s">
        <v>199</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row>
    <row r="3" spans="1:161" ht="11.25" customHeight="1" x14ac:dyDescent="0.2">
      <c r="A3" s="101" t="s">
        <v>200</v>
      </c>
      <c r="B3" s="101"/>
      <c r="C3" s="101"/>
      <c r="D3" s="101"/>
      <c r="E3" s="101"/>
      <c r="F3" s="101"/>
      <c r="G3" s="101"/>
      <c r="H3" s="105"/>
      <c r="I3" s="109" t="s">
        <v>16</v>
      </c>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10"/>
      <c r="CN3" s="100" t="s">
        <v>201</v>
      </c>
      <c r="CO3" s="101"/>
      <c r="CP3" s="101"/>
      <c r="CQ3" s="101"/>
      <c r="CR3" s="101"/>
      <c r="CS3" s="101"/>
      <c r="CT3" s="101"/>
      <c r="CU3" s="105"/>
      <c r="CV3" s="100" t="s">
        <v>202</v>
      </c>
      <c r="CW3" s="101"/>
      <c r="CX3" s="101"/>
      <c r="CY3" s="101"/>
      <c r="CZ3" s="101"/>
      <c r="DA3" s="101"/>
      <c r="DB3" s="101"/>
      <c r="DC3" s="101"/>
      <c r="DD3" s="101"/>
      <c r="DE3" s="105"/>
      <c r="DF3" s="116" t="s">
        <v>20</v>
      </c>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row>
    <row r="4" spans="1:161" ht="11.25" customHeight="1" x14ac:dyDescent="0.2">
      <c r="A4" s="106"/>
      <c r="B4" s="106"/>
      <c r="C4" s="106"/>
      <c r="D4" s="106"/>
      <c r="E4" s="106"/>
      <c r="F4" s="106"/>
      <c r="G4" s="106"/>
      <c r="H4" s="107"/>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2"/>
      <c r="CN4" s="115"/>
      <c r="CO4" s="106"/>
      <c r="CP4" s="106"/>
      <c r="CQ4" s="106"/>
      <c r="CR4" s="106"/>
      <c r="CS4" s="106"/>
      <c r="CT4" s="106"/>
      <c r="CU4" s="107"/>
      <c r="CV4" s="115"/>
      <c r="CW4" s="106"/>
      <c r="CX4" s="106"/>
      <c r="CY4" s="106"/>
      <c r="CZ4" s="106"/>
      <c r="DA4" s="106"/>
      <c r="DB4" s="106"/>
      <c r="DC4" s="106"/>
      <c r="DD4" s="106"/>
      <c r="DE4" s="107"/>
      <c r="DF4" s="98" t="s">
        <v>203</v>
      </c>
      <c r="DG4" s="99"/>
      <c r="DH4" s="99"/>
      <c r="DI4" s="99"/>
      <c r="DJ4" s="99"/>
      <c r="DK4" s="99"/>
      <c r="DL4" s="95" t="s">
        <v>257</v>
      </c>
      <c r="DM4" s="95"/>
      <c r="DN4" s="95"/>
      <c r="DO4" s="96" t="s">
        <v>197</v>
      </c>
      <c r="DP4" s="96"/>
      <c r="DQ4" s="96"/>
      <c r="DR4" s="97"/>
      <c r="DS4" s="98" t="s">
        <v>203</v>
      </c>
      <c r="DT4" s="99"/>
      <c r="DU4" s="99"/>
      <c r="DV4" s="99"/>
      <c r="DW4" s="99"/>
      <c r="DX4" s="99"/>
      <c r="DY4" s="95" t="s">
        <v>258</v>
      </c>
      <c r="DZ4" s="95"/>
      <c r="EA4" s="95"/>
      <c r="EB4" s="96" t="s">
        <v>197</v>
      </c>
      <c r="EC4" s="96"/>
      <c r="ED4" s="96"/>
      <c r="EE4" s="97"/>
      <c r="EF4" s="98" t="s">
        <v>203</v>
      </c>
      <c r="EG4" s="99"/>
      <c r="EH4" s="99"/>
      <c r="EI4" s="99"/>
      <c r="EJ4" s="99"/>
      <c r="EK4" s="99"/>
      <c r="EL4" s="95" t="s">
        <v>268</v>
      </c>
      <c r="EM4" s="95"/>
      <c r="EN4" s="95"/>
      <c r="EO4" s="96" t="s">
        <v>197</v>
      </c>
      <c r="EP4" s="96"/>
      <c r="EQ4" s="96"/>
      <c r="ER4" s="97"/>
      <c r="ES4" s="100" t="s">
        <v>22</v>
      </c>
      <c r="ET4" s="101"/>
      <c r="EU4" s="101"/>
      <c r="EV4" s="101"/>
      <c r="EW4" s="101"/>
      <c r="EX4" s="101"/>
      <c r="EY4" s="101"/>
      <c r="EZ4" s="101"/>
      <c r="FA4" s="101"/>
      <c r="FB4" s="101"/>
      <c r="FC4" s="101"/>
      <c r="FD4" s="101"/>
      <c r="FE4" s="101"/>
    </row>
    <row r="5" spans="1:161" ht="39" customHeight="1" x14ac:dyDescent="0.2">
      <c r="A5" s="103"/>
      <c r="B5" s="103"/>
      <c r="C5" s="103"/>
      <c r="D5" s="103"/>
      <c r="E5" s="103"/>
      <c r="F5" s="103"/>
      <c r="G5" s="103"/>
      <c r="H5" s="108"/>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4"/>
      <c r="CN5" s="102"/>
      <c r="CO5" s="103"/>
      <c r="CP5" s="103"/>
      <c r="CQ5" s="103"/>
      <c r="CR5" s="103"/>
      <c r="CS5" s="103"/>
      <c r="CT5" s="103"/>
      <c r="CU5" s="108"/>
      <c r="CV5" s="102"/>
      <c r="CW5" s="103"/>
      <c r="CX5" s="103"/>
      <c r="CY5" s="103"/>
      <c r="CZ5" s="103"/>
      <c r="DA5" s="103"/>
      <c r="DB5" s="103"/>
      <c r="DC5" s="103"/>
      <c r="DD5" s="103"/>
      <c r="DE5" s="108"/>
      <c r="DF5" s="118" t="s">
        <v>204</v>
      </c>
      <c r="DG5" s="119"/>
      <c r="DH5" s="119"/>
      <c r="DI5" s="119"/>
      <c r="DJ5" s="119"/>
      <c r="DK5" s="119"/>
      <c r="DL5" s="119"/>
      <c r="DM5" s="119"/>
      <c r="DN5" s="119"/>
      <c r="DO5" s="119"/>
      <c r="DP5" s="119"/>
      <c r="DQ5" s="119"/>
      <c r="DR5" s="120"/>
      <c r="DS5" s="118" t="s">
        <v>205</v>
      </c>
      <c r="DT5" s="119"/>
      <c r="DU5" s="119"/>
      <c r="DV5" s="119"/>
      <c r="DW5" s="119"/>
      <c r="DX5" s="119"/>
      <c r="DY5" s="119"/>
      <c r="DZ5" s="119"/>
      <c r="EA5" s="119"/>
      <c r="EB5" s="119"/>
      <c r="EC5" s="119"/>
      <c r="ED5" s="119"/>
      <c r="EE5" s="120"/>
      <c r="EF5" s="118" t="s">
        <v>206</v>
      </c>
      <c r="EG5" s="119"/>
      <c r="EH5" s="119"/>
      <c r="EI5" s="119"/>
      <c r="EJ5" s="119"/>
      <c r="EK5" s="119"/>
      <c r="EL5" s="119"/>
      <c r="EM5" s="119"/>
      <c r="EN5" s="119"/>
      <c r="EO5" s="119"/>
      <c r="EP5" s="119"/>
      <c r="EQ5" s="119"/>
      <c r="ER5" s="120"/>
      <c r="ES5" s="102"/>
      <c r="ET5" s="103"/>
      <c r="EU5" s="103"/>
      <c r="EV5" s="103"/>
      <c r="EW5" s="103"/>
      <c r="EX5" s="103"/>
      <c r="EY5" s="103"/>
      <c r="EZ5" s="103"/>
      <c r="FA5" s="103"/>
      <c r="FB5" s="103"/>
      <c r="FC5" s="103"/>
      <c r="FD5" s="103"/>
      <c r="FE5" s="103"/>
    </row>
    <row r="6" spans="1:161" x14ac:dyDescent="0.2">
      <c r="A6" s="121" t="s">
        <v>207</v>
      </c>
      <c r="B6" s="121"/>
      <c r="C6" s="121"/>
      <c r="D6" s="121"/>
      <c r="E6" s="121"/>
      <c r="F6" s="121"/>
      <c r="G6" s="121"/>
      <c r="H6" s="122"/>
      <c r="I6" s="121" t="s">
        <v>208</v>
      </c>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2"/>
      <c r="CN6" s="123" t="s">
        <v>209</v>
      </c>
      <c r="CO6" s="124"/>
      <c r="CP6" s="124"/>
      <c r="CQ6" s="124"/>
      <c r="CR6" s="124"/>
      <c r="CS6" s="124"/>
      <c r="CT6" s="124"/>
      <c r="CU6" s="125"/>
      <c r="CV6" s="123" t="s">
        <v>210</v>
      </c>
      <c r="CW6" s="124"/>
      <c r="CX6" s="124"/>
      <c r="CY6" s="124"/>
      <c r="CZ6" s="124"/>
      <c r="DA6" s="124"/>
      <c r="DB6" s="124"/>
      <c r="DC6" s="124"/>
      <c r="DD6" s="124"/>
      <c r="DE6" s="125"/>
      <c r="DF6" s="123" t="s">
        <v>211</v>
      </c>
      <c r="DG6" s="124"/>
      <c r="DH6" s="124"/>
      <c r="DI6" s="124"/>
      <c r="DJ6" s="124"/>
      <c r="DK6" s="124"/>
      <c r="DL6" s="124"/>
      <c r="DM6" s="124"/>
      <c r="DN6" s="124"/>
      <c r="DO6" s="124"/>
      <c r="DP6" s="124"/>
      <c r="DQ6" s="124"/>
      <c r="DR6" s="125"/>
      <c r="DS6" s="123" t="s">
        <v>212</v>
      </c>
      <c r="DT6" s="124"/>
      <c r="DU6" s="124"/>
      <c r="DV6" s="124"/>
      <c r="DW6" s="124"/>
      <c r="DX6" s="124"/>
      <c r="DY6" s="124"/>
      <c r="DZ6" s="124"/>
      <c r="EA6" s="124"/>
      <c r="EB6" s="124"/>
      <c r="EC6" s="124"/>
      <c r="ED6" s="124"/>
      <c r="EE6" s="125"/>
      <c r="EF6" s="123" t="s">
        <v>213</v>
      </c>
      <c r="EG6" s="124"/>
      <c r="EH6" s="124"/>
      <c r="EI6" s="124"/>
      <c r="EJ6" s="124"/>
      <c r="EK6" s="124"/>
      <c r="EL6" s="124"/>
      <c r="EM6" s="124"/>
      <c r="EN6" s="124"/>
      <c r="EO6" s="124"/>
      <c r="EP6" s="124"/>
      <c r="EQ6" s="124"/>
      <c r="ER6" s="125"/>
      <c r="ES6" s="123" t="s">
        <v>214</v>
      </c>
      <c r="ET6" s="124"/>
      <c r="EU6" s="124"/>
      <c r="EV6" s="124"/>
      <c r="EW6" s="124"/>
      <c r="EX6" s="124"/>
      <c r="EY6" s="124"/>
      <c r="EZ6" s="124"/>
      <c r="FA6" s="124"/>
      <c r="FB6" s="124"/>
      <c r="FC6" s="124"/>
      <c r="FD6" s="124"/>
      <c r="FE6" s="124"/>
    </row>
    <row r="7" spans="1:161" ht="12.75" customHeight="1" x14ac:dyDescent="0.2">
      <c r="A7" s="126">
        <v>1</v>
      </c>
      <c r="B7" s="126"/>
      <c r="C7" s="126"/>
      <c r="D7" s="126"/>
      <c r="E7" s="126"/>
      <c r="F7" s="126"/>
      <c r="G7" s="126"/>
      <c r="H7" s="127"/>
      <c r="I7" s="128" t="s">
        <v>215</v>
      </c>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216"/>
      <c r="CO7" s="216"/>
      <c r="CP7" s="216"/>
      <c r="CQ7" s="216"/>
      <c r="CR7" s="216"/>
      <c r="CS7" s="216"/>
      <c r="CT7" s="216"/>
      <c r="CU7" s="216"/>
      <c r="CV7" s="143" t="s">
        <v>31</v>
      </c>
      <c r="CW7" s="143"/>
      <c r="CX7" s="143"/>
      <c r="CY7" s="143"/>
      <c r="CZ7" s="143"/>
      <c r="DA7" s="143"/>
      <c r="DB7" s="143"/>
      <c r="DC7" s="143"/>
      <c r="DD7" s="143"/>
      <c r="DE7" s="143"/>
      <c r="DF7" s="217">
        <v>9718396.5199999996</v>
      </c>
      <c r="DG7" s="217"/>
      <c r="DH7" s="217"/>
      <c r="DI7" s="217"/>
      <c r="DJ7" s="217"/>
      <c r="DK7" s="217"/>
      <c r="DL7" s="217"/>
      <c r="DM7" s="217"/>
      <c r="DN7" s="217"/>
      <c r="DO7" s="217"/>
      <c r="DP7" s="217"/>
      <c r="DQ7" s="217"/>
      <c r="DR7" s="217"/>
      <c r="DS7" s="217">
        <v>8292352</v>
      </c>
      <c r="DT7" s="217"/>
      <c r="DU7" s="217"/>
      <c r="DV7" s="217"/>
      <c r="DW7" s="217"/>
      <c r="DX7" s="217"/>
      <c r="DY7" s="217"/>
      <c r="DZ7" s="217"/>
      <c r="EA7" s="217"/>
      <c r="EB7" s="217"/>
      <c r="EC7" s="217"/>
      <c r="ED7" s="217"/>
      <c r="EE7" s="217"/>
      <c r="EF7" s="217">
        <v>8315826</v>
      </c>
      <c r="EG7" s="217"/>
      <c r="EH7" s="217"/>
      <c r="EI7" s="217"/>
      <c r="EJ7" s="217"/>
      <c r="EK7" s="217"/>
      <c r="EL7" s="217"/>
      <c r="EM7" s="217"/>
      <c r="EN7" s="217"/>
      <c r="EO7" s="217"/>
      <c r="EP7" s="217"/>
      <c r="EQ7" s="217"/>
      <c r="ER7" s="217"/>
      <c r="ES7" s="140"/>
      <c r="ET7" s="140"/>
      <c r="EU7" s="140"/>
      <c r="EV7" s="140"/>
      <c r="EW7" s="140"/>
      <c r="EX7" s="140"/>
      <c r="EY7" s="140"/>
      <c r="EZ7" s="140"/>
      <c r="FA7" s="140"/>
      <c r="FB7" s="140"/>
      <c r="FC7" s="140"/>
      <c r="FD7" s="140"/>
      <c r="FE7" s="140"/>
    </row>
    <row r="8" spans="1:161" ht="90" customHeight="1" x14ac:dyDescent="0.2">
      <c r="A8" s="130" t="s">
        <v>123</v>
      </c>
      <c r="B8" s="130"/>
      <c r="C8" s="130"/>
      <c r="D8" s="130"/>
      <c r="E8" s="130"/>
      <c r="F8" s="130"/>
      <c r="G8" s="130"/>
      <c r="H8" s="131"/>
      <c r="I8" s="132" t="s">
        <v>216</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43" t="s">
        <v>217</v>
      </c>
      <c r="CO8" s="143"/>
      <c r="CP8" s="143"/>
      <c r="CQ8" s="143"/>
      <c r="CR8" s="143"/>
      <c r="CS8" s="143"/>
      <c r="CT8" s="143"/>
      <c r="CU8" s="143"/>
      <c r="CV8" s="143" t="s">
        <v>31</v>
      </c>
      <c r="CW8" s="143"/>
      <c r="CX8" s="143"/>
      <c r="CY8" s="143"/>
      <c r="CZ8" s="143"/>
      <c r="DA8" s="143"/>
      <c r="DB8" s="143"/>
      <c r="DC8" s="143"/>
      <c r="DD8" s="143"/>
      <c r="DE8" s="143"/>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140"/>
      <c r="ET8" s="140"/>
      <c r="EU8" s="140"/>
      <c r="EV8" s="140"/>
      <c r="EW8" s="140"/>
      <c r="EX8" s="140"/>
      <c r="EY8" s="140"/>
      <c r="EZ8" s="140"/>
      <c r="FA8" s="140"/>
      <c r="FB8" s="140"/>
      <c r="FC8" s="140"/>
      <c r="FD8" s="140"/>
      <c r="FE8" s="140"/>
    </row>
    <row r="9" spans="1:161" ht="24" customHeight="1" x14ac:dyDescent="0.2">
      <c r="A9" s="130" t="s">
        <v>124</v>
      </c>
      <c r="B9" s="130"/>
      <c r="C9" s="130"/>
      <c r="D9" s="130"/>
      <c r="E9" s="130"/>
      <c r="F9" s="130"/>
      <c r="G9" s="130"/>
      <c r="H9" s="131"/>
      <c r="I9" s="132" t="s">
        <v>218</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43" t="s">
        <v>219</v>
      </c>
      <c r="CO9" s="143"/>
      <c r="CP9" s="143"/>
      <c r="CQ9" s="143"/>
      <c r="CR9" s="143"/>
      <c r="CS9" s="143"/>
      <c r="CT9" s="143"/>
      <c r="CU9" s="143"/>
      <c r="CV9" s="143" t="s">
        <v>31</v>
      </c>
      <c r="CW9" s="143"/>
      <c r="CX9" s="143"/>
      <c r="CY9" s="143"/>
      <c r="CZ9" s="143"/>
      <c r="DA9" s="143"/>
      <c r="DB9" s="143"/>
      <c r="DC9" s="143"/>
      <c r="DD9" s="143"/>
      <c r="DE9" s="143"/>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140"/>
      <c r="ET9" s="140"/>
      <c r="EU9" s="140"/>
      <c r="EV9" s="140"/>
      <c r="EW9" s="140"/>
      <c r="EX9" s="140"/>
      <c r="EY9" s="140"/>
      <c r="EZ9" s="140"/>
      <c r="FA9" s="140"/>
      <c r="FB9" s="140"/>
      <c r="FC9" s="140"/>
      <c r="FD9" s="140"/>
      <c r="FE9" s="140"/>
    </row>
    <row r="10" spans="1:161" ht="24" customHeight="1" x14ac:dyDescent="0.2">
      <c r="A10" s="130" t="s">
        <v>125</v>
      </c>
      <c r="B10" s="130"/>
      <c r="C10" s="130"/>
      <c r="D10" s="130"/>
      <c r="E10" s="130"/>
      <c r="F10" s="130"/>
      <c r="G10" s="130"/>
      <c r="H10" s="131"/>
      <c r="I10" s="132" t="s">
        <v>220</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43" t="s">
        <v>221</v>
      </c>
      <c r="CO10" s="143"/>
      <c r="CP10" s="143"/>
      <c r="CQ10" s="143"/>
      <c r="CR10" s="143"/>
      <c r="CS10" s="143"/>
      <c r="CT10" s="143"/>
      <c r="CU10" s="143"/>
      <c r="CV10" s="143" t="s">
        <v>31</v>
      </c>
      <c r="CW10" s="143"/>
      <c r="CX10" s="143"/>
      <c r="CY10" s="143"/>
      <c r="CZ10" s="143"/>
      <c r="DA10" s="143"/>
      <c r="DB10" s="143"/>
      <c r="DC10" s="143"/>
      <c r="DD10" s="143"/>
      <c r="DE10" s="143"/>
      <c r="DF10" s="217">
        <v>472268.21</v>
      </c>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140"/>
      <c r="ET10" s="140"/>
      <c r="EU10" s="140"/>
      <c r="EV10" s="140"/>
      <c r="EW10" s="140"/>
      <c r="EX10" s="140"/>
      <c r="EY10" s="140"/>
      <c r="EZ10" s="140"/>
      <c r="FA10" s="140"/>
      <c r="FB10" s="140"/>
      <c r="FC10" s="140"/>
      <c r="FD10" s="140"/>
      <c r="FE10" s="140"/>
    </row>
    <row r="11" spans="1:161" ht="24" customHeight="1" x14ac:dyDescent="0.2">
      <c r="A11" s="130" t="s">
        <v>128</v>
      </c>
      <c r="B11" s="130"/>
      <c r="C11" s="130"/>
      <c r="D11" s="130"/>
      <c r="E11" s="130"/>
      <c r="F11" s="130"/>
      <c r="G11" s="130"/>
      <c r="H11" s="131"/>
      <c r="I11" s="132" t="s">
        <v>222</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43" t="s">
        <v>223</v>
      </c>
      <c r="CO11" s="143"/>
      <c r="CP11" s="143"/>
      <c r="CQ11" s="143"/>
      <c r="CR11" s="143"/>
      <c r="CS11" s="143"/>
      <c r="CT11" s="143"/>
      <c r="CU11" s="143"/>
      <c r="CV11" s="143" t="s">
        <v>31</v>
      </c>
      <c r="CW11" s="143"/>
      <c r="CX11" s="143"/>
      <c r="CY11" s="143"/>
      <c r="CZ11" s="143"/>
      <c r="DA11" s="143"/>
      <c r="DB11" s="143"/>
      <c r="DC11" s="143"/>
      <c r="DD11" s="143"/>
      <c r="DE11" s="143"/>
      <c r="DF11" s="217">
        <v>8832491.7400000002</v>
      </c>
      <c r="DG11" s="217"/>
      <c r="DH11" s="217"/>
      <c r="DI11" s="217"/>
      <c r="DJ11" s="217"/>
      <c r="DK11" s="217"/>
      <c r="DL11" s="217"/>
      <c r="DM11" s="217"/>
      <c r="DN11" s="217"/>
      <c r="DO11" s="217"/>
      <c r="DP11" s="217"/>
      <c r="DQ11" s="217"/>
      <c r="DR11" s="217"/>
      <c r="DS11" s="217">
        <v>8292352</v>
      </c>
      <c r="DT11" s="217"/>
      <c r="DU11" s="217"/>
      <c r="DV11" s="217"/>
      <c r="DW11" s="217"/>
      <c r="DX11" s="217"/>
      <c r="DY11" s="217"/>
      <c r="DZ11" s="217"/>
      <c r="EA11" s="217"/>
      <c r="EB11" s="217"/>
      <c r="EC11" s="217"/>
      <c r="ED11" s="217"/>
      <c r="EE11" s="217"/>
      <c r="EF11" s="217">
        <v>8315826</v>
      </c>
      <c r="EG11" s="217"/>
      <c r="EH11" s="217"/>
      <c r="EI11" s="217"/>
      <c r="EJ11" s="217"/>
      <c r="EK11" s="217"/>
      <c r="EL11" s="217"/>
      <c r="EM11" s="217"/>
      <c r="EN11" s="217"/>
      <c r="EO11" s="217"/>
      <c r="EP11" s="217"/>
      <c r="EQ11" s="217"/>
      <c r="ER11" s="217"/>
      <c r="ES11" s="140"/>
      <c r="ET11" s="140"/>
      <c r="EU11" s="140"/>
      <c r="EV11" s="140"/>
      <c r="EW11" s="140"/>
      <c r="EX11" s="140"/>
      <c r="EY11" s="140"/>
      <c r="EZ11" s="140"/>
      <c r="FA11" s="140"/>
      <c r="FB11" s="140"/>
      <c r="FC11" s="140"/>
      <c r="FD11" s="140"/>
      <c r="FE11" s="140"/>
    </row>
    <row r="12" spans="1:161" ht="23.25" customHeight="1" x14ac:dyDescent="0.2">
      <c r="A12" s="130" t="s">
        <v>129</v>
      </c>
      <c r="B12" s="130"/>
      <c r="C12" s="130"/>
      <c r="D12" s="130"/>
      <c r="E12" s="130"/>
      <c r="F12" s="130"/>
      <c r="G12" s="130"/>
      <c r="H12" s="131"/>
      <c r="I12" s="136" t="s">
        <v>224</v>
      </c>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43" t="s">
        <v>225</v>
      </c>
      <c r="CO12" s="143"/>
      <c r="CP12" s="143"/>
      <c r="CQ12" s="143"/>
      <c r="CR12" s="143"/>
      <c r="CS12" s="143"/>
      <c r="CT12" s="143"/>
      <c r="CU12" s="143"/>
      <c r="CV12" s="143" t="s">
        <v>31</v>
      </c>
      <c r="CW12" s="143"/>
      <c r="CX12" s="143"/>
      <c r="CY12" s="143"/>
      <c r="CZ12" s="143"/>
      <c r="DA12" s="143"/>
      <c r="DB12" s="143"/>
      <c r="DC12" s="143"/>
      <c r="DD12" s="143"/>
      <c r="DE12" s="143"/>
      <c r="DF12" s="217">
        <v>2322704</v>
      </c>
      <c r="DG12" s="217"/>
      <c r="DH12" s="217"/>
      <c r="DI12" s="217"/>
      <c r="DJ12" s="217"/>
      <c r="DK12" s="217"/>
      <c r="DL12" s="217"/>
      <c r="DM12" s="217"/>
      <c r="DN12" s="217"/>
      <c r="DO12" s="217"/>
      <c r="DP12" s="217"/>
      <c r="DQ12" s="217"/>
      <c r="DR12" s="217"/>
      <c r="DS12" s="217">
        <v>8292352</v>
      </c>
      <c r="DT12" s="217"/>
      <c r="DU12" s="217"/>
      <c r="DV12" s="217"/>
      <c r="DW12" s="217"/>
      <c r="DX12" s="217"/>
      <c r="DY12" s="217"/>
      <c r="DZ12" s="217"/>
      <c r="EA12" s="217"/>
      <c r="EB12" s="217"/>
      <c r="EC12" s="217"/>
      <c r="ED12" s="217"/>
      <c r="EE12" s="217"/>
      <c r="EF12" s="217">
        <v>8315826</v>
      </c>
      <c r="EG12" s="217"/>
      <c r="EH12" s="217"/>
      <c r="EI12" s="217"/>
      <c r="EJ12" s="217"/>
      <c r="EK12" s="217"/>
      <c r="EL12" s="217"/>
      <c r="EM12" s="217"/>
      <c r="EN12" s="217"/>
      <c r="EO12" s="217"/>
      <c r="EP12" s="217"/>
      <c r="EQ12" s="217"/>
      <c r="ER12" s="217"/>
      <c r="ES12" s="140"/>
      <c r="ET12" s="140"/>
      <c r="EU12" s="140"/>
      <c r="EV12" s="140"/>
      <c r="EW12" s="140"/>
      <c r="EX12" s="140"/>
      <c r="EY12" s="140"/>
      <c r="EZ12" s="140"/>
      <c r="FA12" s="140"/>
      <c r="FB12" s="140"/>
      <c r="FC12" s="140"/>
      <c r="FD12" s="140"/>
      <c r="FE12" s="140"/>
    </row>
    <row r="13" spans="1:161" ht="24" customHeight="1" x14ac:dyDescent="0.2">
      <c r="A13" s="130" t="s">
        <v>102</v>
      </c>
      <c r="B13" s="130"/>
      <c r="C13" s="130"/>
      <c r="D13" s="130"/>
      <c r="E13" s="130"/>
      <c r="F13" s="130"/>
      <c r="G13" s="130"/>
      <c r="H13" s="131"/>
      <c r="I13" s="134" t="s">
        <v>226</v>
      </c>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43" t="s">
        <v>227</v>
      </c>
      <c r="CO13" s="143"/>
      <c r="CP13" s="143"/>
      <c r="CQ13" s="143"/>
      <c r="CR13" s="143"/>
      <c r="CS13" s="143"/>
      <c r="CT13" s="143"/>
      <c r="CU13" s="143"/>
      <c r="CV13" s="143" t="s">
        <v>31</v>
      </c>
      <c r="CW13" s="143"/>
      <c r="CX13" s="143"/>
      <c r="CY13" s="143"/>
      <c r="CZ13" s="143"/>
      <c r="DA13" s="143"/>
      <c r="DB13" s="143"/>
      <c r="DC13" s="143"/>
      <c r="DD13" s="143"/>
      <c r="DE13" s="143"/>
      <c r="DF13" s="217">
        <v>2322704</v>
      </c>
      <c r="DG13" s="217"/>
      <c r="DH13" s="217"/>
      <c r="DI13" s="217"/>
      <c r="DJ13" s="217"/>
      <c r="DK13" s="217"/>
      <c r="DL13" s="217"/>
      <c r="DM13" s="217"/>
      <c r="DN13" s="217"/>
      <c r="DO13" s="217"/>
      <c r="DP13" s="217"/>
      <c r="DQ13" s="217"/>
      <c r="DR13" s="217"/>
      <c r="DS13" s="217">
        <v>8292352</v>
      </c>
      <c r="DT13" s="217"/>
      <c r="DU13" s="217"/>
      <c r="DV13" s="217"/>
      <c r="DW13" s="217"/>
      <c r="DX13" s="217"/>
      <c r="DY13" s="217"/>
      <c r="DZ13" s="217"/>
      <c r="EA13" s="217"/>
      <c r="EB13" s="217"/>
      <c r="EC13" s="217"/>
      <c r="ED13" s="217"/>
      <c r="EE13" s="217"/>
      <c r="EF13" s="217">
        <v>8315826</v>
      </c>
      <c r="EG13" s="217"/>
      <c r="EH13" s="217"/>
      <c r="EI13" s="217"/>
      <c r="EJ13" s="217"/>
      <c r="EK13" s="217"/>
      <c r="EL13" s="217"/>
      <c r="EM13" s="217"/>
      <c r="EN13" s="217"/>
      <c r="EO13" s="217"/>
      <c r="EP13" s="217"/>
      <c r="EQ13" s="217"/>
      <c r="ER13" s="217"/>
      <c r="ES13" s="140"/>
      <c r="ET13" s="140"/>
      <c r="EU13" s="140"/>
      <c r="EV13" s="140"/>
      <c r="EW13" s="140"/>
      <c r="EX13" s="140"/>
      <c r="EY13" s="140"/>
      <c r="EZ13" s="140"/>
      <c r="FA13" s="140"/>
      <c r="FB13" s="140"/>
      <c r="FC13" s="140"/>
      <c r="FD13" s="140"/>
      <c r="FE13" s="140"/>
    </row>
    <row r="14" spans="1:161" ht="12.75" customHeight="1" x14ac:dyDescent="0.2">
      <c r="A14" s="130" t="s">
        <v>103</v>
      </c>
      <c r="B14" s="130"/>
      <c r="C14" s="130"/>
      <c r="D14" s="130"/>
      <c r="E14" s="130"/>
      <c r="F14" s="130"/>
      <c r="G14" s="130"/>
      <c r="H14" s="131"/>
      <c r="I14" s="134" t="s">
        <v>228</v>
      </c>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43" t="s">
        <v>229</v>
      </c>
      <c r="CO14" s="143"/>
      <c r="CP14" s="143"/>
      <c r="CQ14" s="143"/>
      <c r="CR14" s="143"/>
      <c r="CS14" s="143"/>
      <c r="CT14" s="143"/>
      <c r="CU14" s="143"/>
      <c r="CV14" s="143" t="s">
        <v>31</v>
      </c>
      <c r="CW14" s="143"/>
      <c r="CX14" s="143"/>
      <c r="CY14" s="143"/>
      <c r="CZ14" s="143"/>
      <c r="DA14" s="143"/>
      <c r="DB14" s="143"/>
      <c r="DC14" s="143"/>
      <c r="DD14" s="143"/>
      <c r="DE14" s="143"/>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143"/>
      <c r="ET14" s="140"/>
      <c r="EU14" s="140"/>
      <c r="EV14" s="140"/>
      <c r="EW14" s="140"/>
      <c r="EX14" s="140"/>
      <c r="EY14" s="140"/>
      <c r="EZ14" s="140"/>
      <c r="FA14" s="140"/>
      <c r="FB14" s="140"/>
      <c r="FC14" s="140"/>
      <c r="FD14" s="140"/>
      <c r="FE14" s="140"/>
    </row>
    <row r="15" spans="1:161" ht="24" customHeight="1" x14ac:dyDescent="0.2">
      <c r="A15" s="130" t="s">
        <v>230</v>
      </c>
      <c r="B15" s="130"/>
      <c r="C15" s="130"/>
      <c r="D15" s="130"/>
      <c r="E15" s="130"/>
      <c r="F15" s="130"/>
      <c r="G15" s="130"/>
      <c r="H15" s="131"/>
      <c r="I15" s="136" t="s">
        <v>104</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43" t="s">
        <v>231</v>
      </c>
      <c r="CO15" s="143"/>
      <c r="CP15" s="143"/>
      <c r="CQ15" s="143"/>
      <c r="CR15" s="143"/>
      <c r="CS15" s="143"/>
      <c r="CT15" s="143"/>
      <c r="CU15" s="143"/>
      <c r="CV15" s="143" t="s">
        <v>31</v>
      </c>
      <c r="CW15" s="143"/>
      <c r="CX15" s="143"/>
      <c r="CY15" s="143"/>
      <c r="CZ15" s="143"/>
      <c r="DA15" s="143"/>
      <c r="DB15" s="143"/>
      <c r="DC15" s="143"/>
      <c r="DD15" s="143"/>
      <c r="DE15" s="143"/>
      <c r="DF15" s="217">
        <v>671652.6</v>
      </c>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140"/>
      <c r="ET15" s="140"/>
      <c r="EU15" s="140"/>
      <c r="EV15" s="140"/>
      <c r="EW15" s="140"/>
      <c r="EX15" s="140"/>
      <c r="EY15" s="140"/>
      <c r="EZ15" s="140"/>
      <c r="FA15" s="140"/>
      <c r="FB15" s="140"/>
      <c r="FC15" s="140"/>
      <c r="FD15" s="140"/>
      <c r="FE15" s="140"/>
    </row>
    <row r="16" spans="1:161" ht="24" customHeight="1" x14ac:dyDescent="0.2">
      <c r="A16" s="130" t="s">
        <v>105</v>
      </c>
      <c r="B16" s="130"/>
      <c r="C16" s="130"/>
      <c r="D16" s="130"/>
      <c r="E16" s="130"/>
      <c r="F16" s="130"/>
      <c r="G16" s="130"/>
      <c r="H16" s="131"/>
      <c r="I16" s="134" t="s">
        <v>226</v>
      </c>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43" t="s">
        <v>232</v>
      </c>
      <c r="CO16" s="143"/>
      <c r="CP16" s="143"/>
      <c r="CQ16" s="143"/>
      <c r="CR16" s="143"/>
      <c r="CS16" s="143"/>
      <c r="CT16" s="143"/>
      <c r="CU16" s="143"/>
      <c r="CV16" s="143" t="s">
        <v>31</v>
      </c>
      <c r="CW16" s="143"/>
      <c r="CX16" s="143"/>
      <c r="CY16" s="143"/>
      <c r="CZ16" s="143"/>
      <c r="DA16" s="143"/>
      <c r="DB16" s="143"/>
      <c r="DC16" s="143"/>
      <c r="DD16" s="143"/>
      <c r="DE16" s="143"/>
      <c r="DF16" s="217">
        <v>609742</v>
      </c>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140"/>
      <c r="ET16" s="140"/>
      <c r="EU16" s="140"/>
      <c r="EV16" s="140"/>
      <c r="EW16" s="140"/>
      <c r="EX16" s="140"/>
      <c r="EY16" s="140"/>
      <c r="EZ16" s="140"/>
      <c r="FA16" s="140"/>
      <c r="FB16" s="140"/>
      <c r="FC16" s="140"/>
      <c r="FD16" s="140"/>
      <c r="FE16" s="140"/>
    </row>
    <row r="17" spans="1:161" ht="12.75" customHeight="1" x14ac:dyDescent="0.2">
      <c r="A17" s="130" t="s">
        <v>107</v>
      </c>
      <c r="B17" s="130"/>
      <c r="C17" s="130"/>
      <c r="D17" s="130"/>
      <c r="E17" s="130"/>
      <c r="F17" s="130"/>
      <c r="G17" s="130"/>
      <c r="H17" s="131"/>
      <c r="I17" s="134" t="s">
        <v>228</v>
      </c>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43" t="s">
        <v>233</v>
      </c>
      <c r="CO17" s="143"/>
      <c r="CP17" s="143"/>
      <c r="CQ17" s="143"/>
      <c r="CR17" s="143"/>
      <c r="CS17" s="143"/>
      <c r="CT17" s="143"/>
      <c r="CU17" s="143"/>
      <c r="CV17" s="143" t="s">
        <v>31</v>
      </c>
      <c r="CW17" s="143"/>
      <c r="CX17" s="143"/>
      <c r="CY17" s="143"/>
      <c r="CZ17" s="143"/>
      <c r="DA17" s="143"/>
      <c r="DB17" s="143"/>
      <c r="DC17" s="143"/>
      <c r="DD17" s="143"/>
      <c r="DE17" s="143"/>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140"/>
      <c r="ET17" s="140"/>
      <c r="EU17" s="140"/>
      <c r="EV17" s="140"/>
      <c r="EW17" s="140"/>
      <c r="EX17" s="140"/>
      <c r="EY17" s="140"/>
      <c r="EZ17" s="140"/>
      <c r="FA17" s="140"/>
      <c r="FB17" s="140"/>
      <c r="FC17" s="140"/>
      <c r="FD17" s="140"/>
      <c r="FE17" s="140"/>
    </row>
    <row r="18" spans="1:161" ht="12.75" customHeight="1" x14ac:dyDescent="0.2">
      <c r="A18" s="130" t="s">
        <v>234</v>
      </c>
      <c r="B18" s="130"/>
      <c r="C18" s="130"/>
      <c r="D18" s="130"/>
      <c r="E18" s="130"/>
      <c r="F18" s="130"/>
      <c r="G18" s="130"/>
      <c r="H18" s="131"/>
      <c r="I18" s="136" t="s">
        <v>235</v>
      </c>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43" t="s">
        <v>236</v>
      </c>
      <c r="CO18" s="143"/>
      <c r="CP18" s="143"/>
      <c r="CQ18" s="143"/>
      <c r="CR18" s="143"/>
      <c r="CS18" s="143"/>
      <c r="CT18" s="143"/>
      <c r="CU18" s="143"/>
      <c r="CV18" s="143" t="s">
        <v>31</v>
      </c>
      <c r="CW18" s="143"/>
      <c r="CX18" s="143"/>
      <c r="CY18" s="143"/>
      <c r="CZ18" s="143"/>
      <c r="DA18" s="143"/>
      <c r="DB18" s="143"/>
      <c r="DC18" s="143"/>
      <c r="DD18" s="143"/>
      <c r="DE18" s="143"/>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140"/>
      <c r="ET18" s="140"/>
      <c r="EU18" s="140"/>
      <c r="EV18" s="140"/>
      <c r="EW18" s="140"/>
      <c r="EX18" s="140"/>
      <c r="EY18" s="140"/>
      <c r="EZ18" s="140"/>
      <c r="FA18" s="140"/>
      <c r="FB18" s="140"/>
      <c r="FC18" s="140"/>
      <c r="FD18" s="140"/>
      <c r="FE18" s="140"/>
    </row>
    <row r="19" spans="1:161" ht="11.25" customHeight="1" x14ac:dyDescent="0.2">
      <c r="A19" s="130" t="s">
        <v>237</v>
      </c>
      <c r="B19" s="130"/>
      <c r="C19" s="130"/>
      <c r="D19" s="130"/>
      <c r="E19" s="130"/>
      <c r="F19" s="130"/>
      <c r="G19" s="130"/>
      <c r="H19" s="131"/>
      <c r="I19" s="136" t="s">
        <v>110</v>
      </c>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43" t="s">
        <v>238</v>
      </c>
      <c r="CO19" s="143"/>
      <c r="CP19" s="143"/>
      <c r="CQ19" s="143"/>
      <c r="CR19" s="143"/>
      <c r="CS19" s="143"/>
      <c r="CT19" s="143"/>
      <c r="CU19" s="143"/>
      <c r="CV19" s="143" t="s">
        <v>31</v>
      </c>
      <c r="CW19" s="143"/>
      <c r="CX19" s="143"/>
      <c r="CY19" s="143"/>
      <c r="CZ19" s="143"/>
      <c r="DA19" s="143"/>
      <c r="DB19" s="143"/>
      <c r="DC19" s="143"/>
      <c r="DD19" s="143"/>
      <c r="DE19" s="143"/>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140"/>
      <c r="ET19" s="140"/>
      <c r="EU19" s="140"/>
      <c r="EV19" s="140"/>
      <c r="EW19" s="140"/>
      <c r="EX19" s="140"/>
      <c r="EY19" s="140"/>
      <c r="EZ19" s="140"/>
      <c r="FA19" s="140"/>
      <c r="FB19" s="140"/>
      <c r="FC19" s="140"/>
      <c r="FD19" s="140"/>
      <c r="FE19" s="140"/>
    </row>
    <row r="20" spans="1:161" ht="24" customHeight="1" x14ac:dyDescent="0.2">
      <c r="A20" s="130" t="s">
        <v>111</v>
      </c>
      <c r="B20" s="130"/>
      <c r="C20" s="130"/>
      <c r="D20" s="130"/>
      <c r="E20" s="130"/>
      <c r="F20" s="130"/>
      <c r="G20" s="130"/>
      <c r="H20" s="131"/>
      <c r="I20" s="134" t="s">
        <v>226</v>
      </c>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43" t="s">
        <v>239</v>
      </c>
      <c r="CO20" s="143"/>
      <c r="CP20" s="143"/>
      <c r="CQ20" s="143"/>
      <c r="CR20" s="143"/>
      <c r="CS20" s="143"/>
      <c r="CT20" s="143"/>
      <c r="CU20" s="143"/>
      <c r="CV20" s="143" t="s">
        <v>31</v>
      </c>
      <c r="CW20" s="143"/>
      <c r="CX20" s="143"/>
      <c r="CY20" s="143"/>
      <c r="CZ20" s="143"/>
      <c r="DA20" s="143"/>
      <c r="DB20" s="143"/>
      <c r="DC20" s="143"/>
      <c r="DD20" s="143"/>
      <c r="DE20" s="143"/>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140"/>
      <c r="ET20" s="140"/>
      <c r="EU20" s="140"/>
      <c r="EV20" s="140"/>
      <c r="EW20" s="140"/>
      <c r="EX20" s="140"/>
      <c r="EY20" s="140"/>
      <c r="EZ20" s="140"/>
      <c r="FA20" s="140"/>
      <c r="FB20" s="140"/>
      <c r="FC20" s="140"/>
      <c r="FD20" s="140"/>
      <c r="FE20" s="140"/>
    </row>
    <row r="21" spans="1:161" ht="12.75" customHeight="1" x14ac:dyDescent="0.2">
      <c r="A21" s="130" t="s">
        <v>112</v>
      </c>
      <c r="B21" s="130"/>
      <c r="C21" s="130"/>
      <c r="D21" s="130"/>
      <c r="E21" s="130"/>
      <c r="F21" s="130"/>
      <c r="G21" s="130"/>
      <c r="H21" s="131"/>
      <c r="I21" s="134" t="s">
        <v>228</v>
      </c>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43" t="s">
        <v>240</v>
      </c>
      <c r="CO21" s="143"/>
      <c r="CP21" s="143"/>
      <c r="CQ21" s="143"/>
      <c r="CR21" s="143"/>
      <c r="CS21" s="143"/>
      <c r="CT21" s="143"/>
      <c r="CU21" s="143"/>
      <c r="CV21" s="143" t="s">
        <v>31</v>
      </c>
      <c r="CW21" s="143"/>
      <c r="CX21" s="143"/>
      <c r="CY21" s="143"/>
      <c r="CZ21" s="143"/>
      <c r="DA21" s="143"/>
      <c r="DB21" s="143"/>
      <c r="DC21" s="143"/>
      <c r="DD21" s="143"/>
      <c r="DE21" s="143"/>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140"/>
      <c r="ET21" s="140"/>
      <c r="EU21" s="140"/>
      <c r="EV21" s="140"/>
      <c r="EW21" s="140"/>
      <c r="EX21" s="140"/>
      <c r="EY21" s="140"/>
      <c r="EZ21" s="140"/>
      <c r="FA21" s="140"/>
      <c r="FB21" s="140"/>
      <c r="FC21" s="140"/>
      <c r="FD21" s="140"/>
      <c r="FE21" s="140"/>
    </row>
    <row r="22" spans="1:161" ht="12" customHeight="1" x14ac:dyDescent="0.2">
      <c r="A22" s="130" t="s">
        <v>241</v>
      </c>
      <c r="B22" s="130"/>
      <c r="C22" s="130"/>
      <c r="D22" s="130"/>
      <c r="E22" s="130"/>
      <c r="F22" s="130"/>
      <c r="G22" s="130"/>
      <c r="H22" s="131"/>
      <c r="I22" s="136" t="s">
        <v>113</v>
      </c>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43" t="s">
        <v>242</v>
      </c>
      <c r="CO22" s="143"/>
      <c r="CP22" s="143"/>
      <c r="CQ22" s="143"/>
      <c r="CR22" s="143"/>
      <c r="CS22" s="143"/>
      <c r="CT22" s="143"/>
      <c r="CU22" s="143"/>
      <c r="CV22" s="143" t="s">
        <v>31</v>
      </c>
      <c r="CW22" s="143"/>
      <c r="CX22" s="143"/>
      <c r="CY22" s="143"/>
      <c r="CZ22" s="143"/>
      <c r="DA22" s="143"/>
      <c r="DB22" s="143"/>
      <c r="DC22" s="143"/>
      <c r="DD22" s="143"/>
      <c r="DE22" s="143"/>
      <c r="DF22" s="217">
        <v>5838135.1399999997</v>
      </c>
      <c r="DG22" s="217"/>
      <c r="DH22" s="217"/>
      <c r="DI22" s="217"/>
      <c r="DJ22" s="217"/>
      <c r="DK22" s="217"/>
      <c r="DL22" s="217"/>
      <c r="DM22" s="217"/>
      <c r="DN22" s="217"/>
      <c r="DO22" s="217"/>
      <c r="DP22" s="217"/>
      <c r="DQ22" s="217"/>
      <c r="DR22" s="217"/>
      <c r="DS22" s="217">
        <v>5907119</v>
      </c>
      <c r="DT22" s="217"/>
      <c r="DU22" s="217"/>
      <c r="DV22" s="217"/>
      <c r="DW22" s="217"/>
      <c r="DX22" s="217"/>
      <c r="DY22" s="217"/>
      <c r="DZ22" s="217"/>
      <c r="EA22" s="217"/>
      <c r="EB22" s="217"/>
      <c r="EC22" s="217"/>
      <c r="ED22" s="217"/>
      <c r="EE22" s="217"/>
      <c r="EF22" s="217">
        <v>5930593</v>
      </c>
      <c r="EG22" s="217"/>
      <c r="EH22" s="217"/>
      <c r="EI22" s="217"/>
      <c r="EJ22" s="217"/>
      <c r="EK22" s="217"/>
      <c r="EL22" s="217"/>
      <c r="EM22" s="217"/>
      <c r="EN22" s="217"/>
      <c r="EO22" s="217"/>
      <c r="EP22" s="217"/>
      <c r="EQ22" s="217"/>
      <c r="ER22" s="217"/>
      <c r="ES22" s="140"/>
      <c r="ET22" s="140"/>
      <c r="EU22" s="140"/>
      <c r="EV22" s="140"/>
      <c r="EW22" s="140"/>
      <c r="EX22" s="140"/>
      <c r="EY22" s="140"/>
      <c r="EZ22" s="140"/>
      <c r="FA22" s="140"/>
      <c r="FB22" s="140"/>
      <c r="FC22" s="140"/>
      <c r="FD22" s="140"/>
      <c r="FE22" s="140"/>
    </row>
    <row r="23" spans="1:161" ht="24" customHeight="1" x14ac:dyDescent="0.2">
      <c r="A23" s="130" t="s">
        <v>114</v>
      </c>
      <c r="B23" s="130"/>
      <c r="C23" s="130"/>
      <c r="D23" s="130"/>
      <c r="E23" s="130"/>
      <c r="F23" s="130"/>
      <c r="G23" s="130"/>
      <c r="H23" s="131"/>
      <c r="I23" s="134" t="s">
        <v>226</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43" t="s">
        <v>243</v>
      </c>
      <c r="CO23" s="143"/>
      <c r="CP23" s="143"/>
      <c r="CQ23" s="143"/>
      <c r="CR23" s="143"/>
      <c r="CS23" s="143"/>
      <c r="CT23" s="143"/>
      <c r="CU23" s="143"/>
      <c r="CV23" s="143" t="s">
        <v>31</v>
      </c>
      <c r="CW23" s="143"/>
      <c r="CX23" s="143"/>
      <c r="CY23" s="143"/>
      <c r="CZ23" s="143"/>
      <c r="DA23" s="143"/>
      <c r="DB23" s="143"/>
      <c r="DC23" s="143"/>
      <c r="DD23" s="143"/>
      <c r="DE23" s="143"/>
      <c r="DF23" s="217">
        <v>5838135.1399999997</v>
      </c>
      <c r="DG23" s="217"/>
      <c r="DH23" s="217"/>
      <c r="DI23" s="217"/>
      <c r="DJ23" s="217"/>
      <c r="DK23" s="217"/>
      <c r="DL23" s="217"/>
      <c r="DM23" s="217"/>
      <c r="DN23" s="217"/>
      <c r="DO23" s="217"/>
      <c r="DP23" s="217"/>
      <c r="DQ23" s="217"/>
      <c r="DR23" s="217"/>
      <c r="DS23" s="217">
        <v>5907119</v>
      </c>
      <c r="DT23" s="217"/>
      <c r="DU23" s="217"/>
      <c r="DV23" s="217"/>
      <c r="DW23" s="217"/>
      <c r="DX23" s="217"/>
      <c r="DY23" s="217"/>
      <c r="DZ23" s="217"/>
      <c r="EA23" s="217"/>
      <c r="EB23" s="217"/>
      <c r="EC23" s="217"/>
      <c r="ED23" s="217"/>
      <c r="EE23" s="217"/>
      <c r="EF23" s="217">
        <v>5930593</v>
      </c>
      <c r="EG23" s="217"/>
      <c r="EH23" s="217"/>
      <c r="EI23" s="217"/>
      <c r="EJ23" s="217"/>
      <c r="EK23" s="217"/>
      <c r="EL23" s="217"/>
      <c r="EM23" s="217"/>
      <c r="EN23" s="217"/>
      <c r="EO23" s="217"/>
      <c r="EP23" s="217"/>
      <c r="EQ23" s="217"/>
      <c r="ER23" s="217"/>
      <c r="ES23" s="140"/>
      <c r="ET23" s="140"/>
      <c r="EU23" s="140"/>
      <c r="EV23" s="140"/>
      <c r="EW23" s="140"/>
      <c r="EX23" s="140"/>
      <c r="EY23" s="140"/>
      <c r="EZ23" s="140"/>
      <c r="FA23" s="140"/>
      <c r="FB23" s="140"/>
      <c r="FC23" s="140"/>
      <c r="FD23" s="140"/>
      <c r="FE23" s="140"/>
    </row>
    <row r="24" spans="1:161" ht="24" customHeight="1" x14ac:dyDescent="0.2">
      <c r="A24" s="130"/>
      <c r="B24" s="130"/>
      <c r="C24" s="130"/>
      <c r="D24" s="130"/>
      <c r="E24" s="130"/>
      <c r="F24" s="130"/>
      <c r="G24" s="130"/>
      <c r="H24" s="131"/>
      <c r="I24" s="134" t="s">
        <v>97</v>
      </c>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43" t="s">
        <v>115</v>
      </c>
      <c r="CO24" s="143"/>
      <c r="CP24" s="143"/>
      <c r="CQ24" s="143"/>
      <c r="CR24" s="143"/>
      <c r="CS24" s="143"/>
      <c r="CT24" s="143"/>
      <c r="CU24" s="143"/>
      <c r="CV24" s="143" t="s">
        <v>31</v>
      </c>
      <c r="CW24" s="143"/>
      <c r="CX24" s="143"/>
      <c r="CY24" s="143"/>
      <c r="CZ24" s="143"/>
      <c r="DA24" s="143"/>
      <c r="DB24" s="143"/>
      <c r="DC24" s="143"/>
      <c r="DD24" s="143"/>
      <c r="DE24" s="143"/>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140"/>
      <c r="ET24" s="140"/>
      <c r="EU24" s="140"/>
      <c r="EV24" s="140"/>
      <c r="EW24" s="140"/>
      <c r="EX24" s="140"/>
      <c r="EY24" s="140"/>
      <c r="EZ24" s="140"/>
      <c r="FA24" s="140"/>
      <c r="FB24" s="140"/>
      <c r="FC24" s="140"/>
      <c r="FD24" s="140"/>
      <c r="FE24" s="140"/>
    </row>
    <row r="25" spans="1:161" ht="11.25" customHeight="1" x14ac:dyDescent="0.2">
      <c r="A25" s="130" t="s">
        <v>116</v>
      </c>
      <c r="B25" s="130"/>
      <c r="C25" s="130"/>
      <c r="D25" s="130"/>
      <c r="E25" s="130"/>
      <c r="F25" s="130"/>
      <c r="G25" s="130"/>
      <c r="H25" s="131"/>
      <c r="I25" s="134" t="s">
        <v>117</v>
      </c>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43" t="s">
        <v>244</v>
      </c>
      <c r="CO25" s="143"/>
      <c r="CP25" s="143"/>
      <c r="CQ25" s="143"/>
      <c r="CR25" s="143"/>
      <c r="CS25" s="143"/>
      <c r="CT25" s="143"/>
      <c r="CU25" s="143"/>
      <c r="CV25" s="143" t="s">
        <v>31</v>
      </c>
      <c r="CW25" s="143"/>
      <c r="CX25" s="143"/>
      <c r="CY25" s="143"/>
      <c r="CZ25" s="143"/>
      <c r="DA25" s="143"/>
      <c r="DB25" s="143"/>
      <c r="DC25" s="143"/>
      <c r="DD25" s="143"/>
      <c r="DE25" s="143"/>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140"/>
      <c r="ET25" s="140"/>
      <c r="EU25" s="140"/>
      <c r="EV25" s="140"/>
      <c r="EW25" s="140"/>
      <c r="EX25" s="140"/>
      <c r="EY25" s="140"/>
      <c r="EZ25" s="140"/>
      <c r="FA25" s="140"/>
      <c r="FB25" s="140"/>
      <c r="FC25" s="140"/>
      <c r="FD25" s="140"/>
      <c r="FE25" s="140"/>
    </row>
    <row r="26" spans="1:161" ht="24" customHeight="1" x14ac:dyDescent="0.2">
      <c r="A26" s="130" t="s">
        <v>208</v>
      </c>
      <c r="B26" s="130"/>
      <c r="C26" s="130"/>
      <c r="D26" s="130"/>
      <c r="E26" s="130"/>
      <c r="F26" s="130"/>
      <c r="G26" s="130"/>
      <c r="H26" s="131"/>
      <c r="I26" s="138" t="s">
        <v>245</v>
      </c>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43" t="s">
        <v>246</v>
      </c>
      <c r="CO26" s="143"/>
      <c r="CP26" s="143"/>
      <c r="CQ26" s="143"/>
      <c r="CR26" s="143"/>
      <c r="CS26" s="143"/>
      <c r="CT26" s="143"/>
      <c r="CU26" s="143"/>
      <c r="CV26" s="143" t="s">
        <v>31</v>
      </c>
      <c r="CW26" s="143"/>
      <c r="CX26" s="143"/>
      <c r="CY26" s="143"/>
      <c r="CZ26" s="143"/>
      <c r="DA26" s="143"/>
      <c r="DB26" s="143"/>
      <c r="DC26" s="143"/>
      <c r="DD26" s="143"/>
      <c r="DE26" s="143"/>
      <c r="DF26" s="217">
        <v>9304759.9499999993</v>
      </c>
      <c r="DG26" s="217"/>
      <c r="DH26" s="217"/>
      <c r="DI26" s="217"/>
      <c r="DJ26" s="217"/>
      <c r="DK26" s="217"/>
      <c r="DL26" s="217"/>
      <c r="DM26" s="217"/>
      <c r="DN26" s="217"/>
      <c r="DO26" s="217"/>
      <c r="DP26" s="217"/>
      <c r="DQ26" s="217"/>
      <c r="DR26" s="217"/>
      <c r="DS26" s="217">
        <v>8292352</v>
      </c>
      <c r="DT26" s="217"/>
      <c r="DU26" s="217"/>
      <c r="DV26" s="217"/>
      <c r="DW26" s="217"/>
      <c r="DX26" s="217"/>
      <c r="DY26" s="217"/>
      <c r="DZ26" s="217"/>
      <c r="EA26" s="217"/>
      <c r="EB26" s="217"/>
      <c r="EC26" s="217"/>
      <c r="ED26" s="217"/>
      <c r="EE26" s="217"/>
      <c r="EF26" s="217">
        <v>8315826</v>
      </c>
      <c r="EG26" s="217"/>
      <c r="EH26" s="217"/>
      <c r="EI26" s="217"/>
      <c r="EJ26" s="217"/>
      <c r="EK26" s="217"/>
      <c r="EL26" s="217"/>
      <c r="EM26" s="217"/>
      <c r="EN26" s="217"/>
      <c r="EO26" s="217"/>
      <c r="EP26" s="217"/>
      <c r="EQ26" s="217"/>
      <c r="ER26" s="217"/>
      <c r="ES26" s="140"/>
      <c r="ET26" s="140"/>
      <c r="EU26" s="140"/>
      <c r="EV26" s="140"/>
      <c r="EW26" s="140"/>
      <c r="EX26" s="140"/>
      <c r="EY26" s="140"/>
      <c r="EZ26" s="140"/>
      <c r="FA26" s="140"/>
      <c r="FB26" s="140"/>
      <c r="FC26" s="140"/>
      <c r="FD26" s="140"/>
      <c r="FE26" s="140"/>
    </row>
    <row r="27" spans="1:161" ht="11.25" customHeight="1" x14ac:dyDescent="0.2">
      <c r="A27" s="144"/>
      <c r="B27" s="144"/>
      <c r="C27" s="144"/>
      <c r="D27" s="144"/>
      <c r="E27" s="144"/>
      <c r="F27" s="144"/>
      <c r="G27" s="144"/>
      <c r="H27" s="145"/>
      <c r="I27" s="218" t="s">
        <v>118</v>
      </c>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20" t="s">
        <v>247</v>
      </c>
      <c r="CO27" s="220"/>
      <c r="CP27" s="220"/>
      <c r="CQ27" s="220"/>
      <c r="CR27" s="220"/>
      <c r="CS27" s="220"/>
      <c r="CT27" s="220"/>
      <c r="CU27" s="220"/>
      <c r="CV27" s="143" t="s">
        <v>295</v>
      </c>
      <c r="CW27" s="143"/>
      <c r="CX27" s="143"/>
      <c r="CY27" s="143"/>
      <c r="CZ27" s="143"/>
      <c r="DA27" s="143"/>
      <c r="DB27" s="143"/>
      <c r="DC27" s="143"/>
      <c r="DD27" s="143"/>
      <c r="DE27" s="143"/>
      <c r="DF27" s="217">
        <v>9304759.9499999993</v>
      </c>
      <c r="DG27" s="217"/>
      <c r="DH27" s="217"/>
      <c r="DI27" s="217"/>
      <c r="DJ27" s="217"/>
      <c r="DK27" s="217"/>
      <c r="DL27" s="217"/>
      <c r="DM27" s="217"/>
      <c r="DN27" s="217"/>
      <c r="DO27" s="217"/>
      <c r="DP27" s="217"/>
      <c r="DQ27" s="217"/>
      <c r="DR27" s="217"/>
      <c r="DS27" s="217"/>
      <c r="DT27" s="217"/>
      <c r="DU27" s="217"/>
      <c r="DV27" s="217"/>
      <c r="DW27" s="217"/>
      <c r="DX27" s="217"/>
      <c r="DY27" s="217"/>
      <c r="DZ27" s="217"/>
      <c r="EA27" s="217"/>
      <c r="EB27" s="217"/>
      <c r="EC27" s="217"/>
      <c r="ED27" s="217"/>
      <c r="EE27" s="217"/>
      <c r="EF27" s="217"/>
      <c r="EG27" s="217"/>
      <c r="EH27" s="217"/>
      <c r="EI27" s="217"/>
      <c r="EJ27" s="217"/>
      <c r="EK27" s="217"/>
      <c r="EL27" s="217"/>
      <c r="EM27" s="217"/>
      <c r="EN27" s="217"/>
      <c r="EO27" s="217"/>
      <c r="EP27" s="217"/>
      <c r="EQ27" s="217"/>
      <c r="ER27" s="217"/>
      <c r="ES27" s="217"/>
      <c r="ET27" s="217"/>
      <c r="EU27" s="217"/>
      <c r="EV27" s="217"/>
      <c r="EW27" s="217"/>
      <c r="EX27" s="217"/>
      <c r="EY27" s="217"/>
      <c r="EZ27" s="217"/>
      <c r="FA27" s="217"/>
      <c r="FB27" s="217"/>
      <c r="FC27" s="217"/>
      <c r="FD27" s="217"/>
      <c r="FE27" s="217"/>
    </row>
    <row r="28" spans="1:161" x14ac:dyDescent="0.2">
      <c r="A28" s="221"/>
      <c r="B28" s="221"/>
      <c r="C28" s="221"/>
      <c r="D28" s="221"/>
      <c r="E28" s="221"/>
      <c r="F28" s="221"/>
      <c r="G28" s="221"/>
      <c r="H28" s="222"/>
      <c r="I28" s="223"/>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0"/>
      <c r="CO28" s="220"/>
      <c r="CP28" s="220"/>
      <c r="CQ28" s="220"/>
      <c r="CR28" s="220"/>
      <c r="CS28" s="220"/>
      <c r="CT28" s="220"/>
      <c r="CU28" s="220"/>
      <c r="CV28" s="143" t="s">
        <v>296</v>
      </c>
      <c r="CW28" s="143"/>
      <c r="CX28" s="143"/>
      <c r="CY28" s="143"/>
      <c r="CZ28" s="143"/>
      <c r="DA28" s="143"/>
      <c r="DB28" s="143"/>
      <c r="DC28" s="143"/>
      <c r="DD28" s="143"/>
      <c r="DE28" s="143"/>
      <c r="DF28" s="217"/>
      <c r="DG28" s="217"/>
      <c r="DH28" s="217"/>
      <c r="DI28" s="217"/>
      <c r="DJ28" s="217"/>
      <c r="DK28" s="217"/>
      <c r="DL28" s="217"/>
      <c r="DM28" s="217"/>
      <c r="DN28" s="217"/>
      <c r="DO28" s="217"/>
      <c r="DP28" s="217"/>
      <c r="DQ28" s="217"/>
      <c r="DR28" s="217"/>
      <c r="DS28" s="217">
        <v>8292352</v>
      </c>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7"/>
      <c r="FE28" s="217"/>
    </row>
    <row r="29" spans="1:161" ht="24" customHeight="1" x14ac:dyDescent="0.2">
      <c r="A29" s="146"/>
      <c r="B29" s="146"/>
      <c r="C29" s="146"/>
      <c r="D29" s="146"/>
      <c r="E29" s="146"/>
      <c r="F29" s="146"/>
      <c r="G29" s="146"/>
      <c r="H29" s="147"/>
      <c r="I29" s="225"/>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0"/>
      <c r="CO29" s="220"/>
      <c r="CP29" s="220"/>
      <c r="CQ29" s="220"/>
      <c r="CR29" s="220"/>
      <c r="CS29" s="220"/>
      <c r="CT29" s="220"/>
      <c r="CU29" s="220"/>
      <c r="CV29" s="143" t="s">
        <v>297</v>
      </c>
      <c r="CW29" s="143"/>
      <c r="CX29" s="143"/>
      <c r="CY29" s="143"/>
      <c r="CZ29" s="143"/>
      <c r="DA29" s="143"/>
      <c r="DB29" s="143"/>
      <c r="DC29" s="143"/>
      <c r="DD29" s="143"/>
      <c r="DE29" s="143"/>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v>8315826</v>
      </c>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row>
    <row r="30" spans="1:161" ht="11.25" customHeight="1" x14ac:dyDescent="0.2">
      <c r="A30" s="130" t="s">
        <v>209</v>
      </c>
      <c r="B30" s="130"/>
      <c r="C30" s="130"/>
      <c r="D30" s="130"/>
      <c r="E30" s="130"/>
      <c r="F30" s="130"/>
      <c r="G30" s="130"/>
      <c r="H30" s="131"/>
      <c r="I30" s="138" t="s">
        <v>119</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43" t="s">
        <v>248</v>
      </c>
      <c r="CO30" s="143"/>
      <c r="CP30" s="143"/>
      <c r="CQ30" s="143"/>
      <c r="CR30" s="143"/>
      <c r="CS30" s="143"/>
      <c r="CT30" s="143"/>
      <c r="CU30" s="143"/>
      <c r="CV30" s="143" t="s">
        <v>31</v>
      </c>
      <c r="CW30" s="143"/>
      <c r="CX30" s="143"/>
      <c r="CY30" s="143"/>
      <c r="CZ30" s="143"/>
      <c r="DA30" s="143"/>
      <c r="DB30" s="143"/>
      <c r="DC30" s="143"/>
      <c r="DD30" s="143"/>
      <c r="DE30" s="143"/>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c r="EO30" s="217"/>
      <c r="EP30" s="217"/>
      <c r="EQ30" s="217"/>
      <c r="ER30" s="217"/>
      <c r="ES30" s="140"/>
      <c r="ET30" s="140"/>
      <c r="EU30" s="140"/>
      <c r="EV30" s="140"/>
      <c r="EW30" s="140"/>
      <c r="EX30" s="140"/>
      <c r="EY30" s="140"/>
      <c r="EZ30" s="140"/>
      <c r="FA30" s="140"/>
      <c r="FB30" s="140"/>
      <c r="FC30" s="140"/>
      <c r="FD30" s="140"/>
      <c r="FE30" s="140"/>
    </row>
    <row r="31" spans="1:161" x14ac:dyDescent="0.2">
      <c r="A31" s="144"/>
      <c r="B31" s="144"/>
      <c r="C31" s="144"/>
      <c r="D31" s="144"/>
      <c r="E31" s="144"/>
      <c r="F31" s="144"/>
      <c r="G31" s="144"/>
      <c r="H31" s="145"/>
      <c r="I31" s="148" t="s">
        <v>118</v>
      </c>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3" t="s">
        <v>249</v>
      </c>
      <c r="CO31" s="143"/>
      <c r="CP31" s="143"/>
      <c r="CQ31" s="143"/>
      <c r="CR31" s="143"/>
      <c r="CS31" s="143"/>
      <c r="CT31" s="143"/>
      <c r="CU31" s="143"/>
      <c r="CV31" s="143"/>
      <c r="CW31" s="143"/>
      <c r="CX31" s="143"/>
      <c r="CY31" s="143"/>
      <c r="CZ31" s="143"/>
      <c r="DA31" s="143"/>
      <c r="DB31" s="143"/>
      <c r="DC31" s="143"/>
      <c r="DD31" s="143"/>
      <c r="DE31" s="143"/>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140"/>
      <c r="ET31" s="140"/>
      <c r="EU31" s="140"/>
      <c r="EV31" s="140"/>
      <c r="EW31" s="140"/>
      <c r="EX31" s="140"/>
      <c r="EY31" s="140"/>
      <c r="EZ31" s="140"/>
      <c r="FA31" s="140"/>
      <c r="FB31" s="140"/>
      <c r="FC31" s="140"/>
      <c r="FD31" s="140"/>
      <c r="FE31" s="140"/>
    </row>
    <row r="32" spans="1:161" x14ac:dyDescent="0.2">
      <c r="A32" s="146"/>
      <c r="B32" s="146"/>
      <c r="C32" s="146"/>
      <c r="D32" s="146"/>
      <c r="E32" s="146"/>
      <c r="F32" s="146"/>
      <c r="G32" s="146"/>
      <c r="H32" s="147"/>
      <c r="I32" s="141"/>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3"/>
      <c r="CO32" s="143"/>
      <c r="CP32" s="143"/>
      <c r="CQ32" s="143"/>
      <c r="CR32" s="143"/>
      <c r="CS32" s="143"/>
      <c r="CT32" s="143"/>
      <c r="CU32" s="143"/>
      <c r="CV32" s="143"/>
      <c r="CW32" s="143"/>
      <c r="CX32" s="143"/>
      <c r="CY32" s="143"/>
      <c r="CZ32" s="143"/>
      <c r="DA32" s="143"/>
      <c r="DB32" s="143"/>
      <c r="DC32" s="143"/>
      <c r="DD32" s="143"/>
      <c r="DE32" s="143"/>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140"/>
      <c r="ET32" s="140"/>
      <c r="EU32" s="140"/>
      <c r="EV32" s="140"/>
      <c r="EW32" s="140"/>
      <c r="EX32" s="140"/>
      <c r="EY32" s="140"/>
      <c r="EZ32" s="140"/>
      <c r="FA32" s="140"/>
      <c r="FB32" s="140"/>
      <c r="FC32" s="140"/>
      <c r="FD32" s="140"/>
      <c r="FE32" s="140"/>
    </row>
    <row r="33" spans="1:96" x14ac:dyDescent="0.2">
      <c r="I33" s="32" t="s">
        <v>120</v>
      </c>
    </row>
    <row r="34" spans="1:96" x14ac:dyDescent="0.2">
      <c r="I34" s="32" t="s">
        <v>191</v>
      </c>
      <c r="AQ34" s="150" t="s">
        <v>298</v>
      </c>
      <c r="AR34" s="150"/>
      <c r="AS34" s="150"/>
      <c r="AT34" s="150"/>
      <c r="AU34" s="150"/>
      <c r="AV34" s="150"/>
      <c r="AW34" s="150"/>
      <c r="AX34" s="150"/>
      <c r="AY34" s="150"/>
      <c r="AZ34" s="150"/>
      <c r="BA34" s="150"/>
      <c r="BB34" s="150"/>
      <c r="BC34" s="150"/>
      <c r="BD34" s="150"/>
      <c r="BE34" s="150"/>
      <c r="BF34" s="150"/>
      <c r="BG34" s="150"/>
      <c r="BH34" s="150"/>
      <c r="BK34" s="150"/>
      <c r="BL34" s="150"/>
      <c r="BM34" s="150"/>
      <c r="BN34" s="150"/>
      <c r="BO34" s="150"/>
      <c r="BP34" s="150"/>
      <c r="BQ34" s="150"/>
      <c r="BR34" s="150"/>
      <c r="BS34" s="150"/>
      <c r="BT34" s="150"/>
      <c r="BU34" s="150"/>
      <c r="BV34" s="150"/>
      <c r="BY34" s="150" t="s">
        <v>299</v>
      </c>
      <c r="BZ34" s="150"/>
      <c r="CA34" s="150"/>
      <c r="CB34" s="150"/>
      <c r="CC34" s="150"/>
      <c r="CD34" s="150"/>
      <c r="CE34" s="150"/>
      <c r="CF34" s="150"/>
      <c r="CG34" s="150"/>
      <c r="CH34" s="150"/>
      <c r="CI34" s="150"/>
      <c r="CJ34" s="150"/>
      <c r="CK34" s="150"/>
      <c r="CL34" s="150"/>
      <c r="CM34" s="150"/>
      <c r="CN34" s="150"/>
      <c r="CO34" s="150"/>
      <c r="CP34" s="150"/>
      <c r="CQ34" s="150"/>
      <c r="CR34" s="150"/>
    </row>
    <row r="35" spans="1:96" s="33" customFormat="1" ht="8.25" x14ac:dyDescent="0.15">
      <c r="AQ35" s="151" t="s">
        <v>192</v>
      </c>
      <c r="AR35" s="151"/>
      <c r="AS35" s="151"/>
      <c r="AT35" s="151"/>
      <c r="AU35" s="151"/>
      <c r="AV35" s="151"/>
      <c r="AW35" s="151"/>
      <c r="AX35" s="151"/>
      <c r="AY35" s="151"/>
      <c r="AZ35" s="151"/>
      <c r="BA35" s="151"/>
      <c r="BB35" s="151"/>
      <c r="BC35" s="151"/>
      <c r="BD35" s="151"/>
      <c r="BE35" s="151"/>
      <c r="BF35" s="151"/>
      <c r="BG35" s="151"/>
      <c r="BH35" s="151"/>
      <c r="BK35" s="151" t="s">
        <v>4</v>
      </c>
      <c r="BL35" s="151"/>
      <c r="BM35" s="151"/>
      <c r="BN35" s="151"/>
      <c r="BO35" s="151"/>
      <c r="BP35" s="151"/>
      <c r="BQ35" s="151"/>
      <c r="BR35" s="151"/>
      <c r="BS35" s="151"/>
      <c r="BT35" s="151"/>
      <c r="BU35" s="151"/>
      <c r="BV35" s="151"/>
      <c r="BY35" s="151" t="s">
        <v>5</v>
      </c>
      <c r="BZ35" s="151"/>
      <c r="CA35" s="151"/>
      <c r="CB35" s="151"/>
      <c r="CC35" s="151"/>
      <c r="CD35" s="151"/>
      <c r="CE35" s="151"/>
      <c r="CF35" s="151"/>
      <c r="CG35" s="151"/>
      <c r="CH35" s="151"/>
      <c r="CI35" s="151"/>
      <c r="CJ35" s="151"/>
      <c r="CK35" s="151"/>
      <c r="CL35" s="151"/>
      <c r="CM35" s="151"/>
      <c r="CN35" s="151"/>
      <c r="CO35" s="151"/>
      <c r="CP35" s="151"/>
      <c r="CQ35" s="151"/>
      <c r="CR35" s="151"/>
    </row>
    <row r="36" spans="1:96" s="33" customFormat="1" ht="3" customHeight="1" x14ac:dyDescent="0.15">
      <c r="AQ36" s="34"/>
      <c r="AR36" s="34"/>
      <c r="AS36" s="34"/>
      <c r="AT36" s="34"/>
      <c r="AU36" s="34"/>
      <c r="AV36" s="34"/>
      <c r="AW36" s="34"/>
      <c r="AX36" s="34"/>
      <c r="AY36" s="34"/>
      <c r="AZ36" s="34"/>
      <c r="BA36" s="34"/>
      <c r="BB36" s="34"/>
      <c r="BC36" s="34"/>
      <c r="BD36" s="34"/>
      <c r="BE36" s="34"/>
      <c r="BF36" s="34"/>
      <c r="BG36" s="34"/>
      <c r="BH36" s="34"/>
      <c r="BK36" s="34"/>
      <c r="BL36" s="34"/>
      <c r="BM36" s="34"/>
      <c r="BN36" s="34"/>
      <c r="BO36" s="34"/>
      <c r="BP36" s="34"/>
      <c r="BQ36" s="34"/>
      <c r="BR36" s="34"/>
      <c r="BS36" s="34"/>
      <c r="BT36" s="34"/>
      <c r="BU36" s="34"/>
      <c r="BV36" s="34"/>
      <c r="BY36" s="34"/>
      <c r="BZ36" s="34"/>
      <c r="CA36" s="34"/>
      <c r="CB36" s="34"/>
      <c r="CC36" s="34"/>
      <c r="CD36" s="34"/>
      <c r="CE36" s="34"/>
      <c r="CF36" s="34"/>
      <c r="CG36" s="34"/>
      <c r="CH36" s="34"/>
      <c r="CI36" s="34"/>
      <c r="CJ36" s="34"/>
      <c r="CK36" s="34"/>
      <c r="CL36" s="34"/>
      <c r="CM36" s="34"/>
      <c r="CN36" s="34"/>
      <c r="CO36" s="34"/>
      <c r="CP36" s="34"/>
      <c r="CQ36" s="34"/>
      <c r="CR36" s="34"/>
    </row>
    <row r="37" spans="1:96" x14ac:dyDescent="0.2">
      <c r="I37" s="32" t="s">
        <v>193</v>
      </c>
      <c r="AM37" s="150" t="s">
        <v>300</v>
      </c>
      <c r="AN37" s="150"/>
      <c r="AO37" s="150"/>
      <c r="AP37" s="150"/>
      <c r="AQ37" s="150"/>
      <c r="AR37" s="150"/>
      <c r="AS37" s="150"/>
      <c r="AT37" s="150"/>
      <c r="AU37" s="150"/>
      <c r="AV37" s="150"/>
      <c r="AW37" s="150"/>
      <c r="AX37" s="150"/>
      <c r="AY37" s="150"/>
      <c r="AZ37" s="150"/>
      <c r="BA37" s="150"/>
      <c r="BB37" s="150"/>
      <c r="BC37" s="150"/>
      <c r="BD37" s="150"/>
      <c r="BG37" s="150" t="s">
        <v>301</v>
      </c>
      <c r="BH37" s="150"/>
      <c r="BI37" s="150"/>
      <c r="BJ37" s="150"/>
      <c r="BK37" s="150"/>
      <c r="BL37" s="150"/>
      <c r="BM37" s="150"/>
      <c r="BN37" s="150"/>
      <c r="BO37" s="150"/>
      <c r="BP37" s="150"/>
      <c r="BQ37" s="150"/>
      <c r="BR37" s="150"/>
      <c r="BS37" s="150"/>
      <c r="BT37" s="150"/>
      <c r="BU37" s="150"/>
      <c r="BV37" s="150"/>
      <c r="BW37" s="150"/>
      <c r="BX37" s="150"/>
      <c r="CA37" s="146" t="s">
        <v>302</v>
      </c>
      <c r="CB37" s="146"/>
      <c r="CC37" s="146"/>
      <c r="CD37" s="146"/>
      <c r="CE37" s="146"/>
      <c r="CF37" s="146"/>
      <c r="CG37" s="146"/>
      <c r="CH37" s="146"/>
      <c r="CI37" s="146"/>
      <c r="CJ37" s="146"/>
      <c r="CK37" s="146"/>
      <c r="CL37" s="146"/>
      <c r="CM37" s="146"/>
      <c r="CN37" s="146"/>
      <c r="CO37" s="146"/>
      <c r="CP37" s="146"/>
      <c r="CQ37" s="146"/>
      <c r="CR37" s="146"/>
    </row>
    <row r="38" spans="1:96" s="33" customFormat="1" ht="8.25" x14ac:dyDescent="0.15">
      <c r="AM38" s="151" t="s">
        <v>192</v>
      </c>
      <c r="AN38" s="151"/>
      <c r="AO38" s="151"/>
      <c r="AP38" s="151"/>
      <c r="AQ38" s="151"/>
      <c r="AR38" s="151"/>
      <c r="AS38" s="151"/>
      <c r="AT38" s="151"/>
      <c r="AU38" s="151"/>
      <c r="AV38" s="151"/>
      <c r="AW38" s="151"/>
      <c r="AX38" s="151"/>
      <c r="AY38" s="151"/>
      <c r="AZ38" s="151"/>
      <c r="BA38" s="151"/>
      <c r="BB38" s="151"/>
      <c r="BC38" s="151"/>
      <c r="BD38" s="151"/>
      <c r="BG38" s="151" t="s">
        <v>194</v>
      </c>
      <c r="BH38" s="151"/>
      <c r="BI38" s="151"/>
      <c r="BJ38" s="151"/>
      <c r="BK38" s="151"/>
      <c r="BL38" s="151"/>
      <c r="BM38" s="151"/>
      <c r="BN38" s="151"/>
      <c r="BO38" s="151"/>
      <c r="BP38" s="151"/>
      <c r="BQ38" s="151"/>
      <c r="BR38" s="151"/>
      <c r="BS38" s="151"/>
      <c r="BT38" s="151"/>
      <c r="BU38" s="151"/>
      <c r="BV38" s="151"/>
      <c r="BW38" s="151"/>
      <c r="BX38" s="151"/>
      <c r="CA38" s="151" t="s">
        <v>195</v>
      </c>
      <c r="CB38" s="151"/>
      <c r="CC38" s="151"/>
      <c r="CD38" s="151"/>
      <c r="CE38" s="151"/>
      <c r="CF38" s="151"/>
      <c r="CG38" s="151"/>
      <c r="CH38" s="151"/>
      <c r="CI38" s="151"/>
      <c r="CJ38" s="151"/>
      <c r="CK38" s="151"/>
      <c r="CL38" s="151"/>
      <c r="CM38" s="151"/>
      <c r="CN38" s="151"/>
      <c r="CO38" s="151"/>
      <c r="CP38" s="151"/>
      <c r="CQ38" s="151"/>
      <c r="CR38" s="151"/>
    </row>
    <row r="39" spans="1:96" s="33" customFormat="1" ht="3" customHeight="1" x14ac:dyDescent="0.15">
      <c r="AM39" s="34"/>
      <c r="AN39" s="34"/>
      <c r="AO39" s="34"/>
      <c r="AP39" s="34"/>
      <c r="AQ39" s="34"/>
      <c r="AR39" s="34"/>
      <c r="AS39" s="34"/>
      <c r="AT39" s="34"/>
      <c r="AU39" s="34"/>
      <c r="AV39" s="34"/>
      <c r="AW39" s="34"/>
      <c r="AX39" s="34"/>
      <c r="AY39" s="34"/>
      <c r="AZ39" s="34"/>
      <c r="BA39" s="34"/>
      <c r="BB39" s="34"/>
      <c r="BC39" s="34"/>
      <c r="BD39" s="34"/>
      <c r="BG39" s="34"/>
      <c r="BH39" s="34"/>
      <c r="BI39" s="34"/>
      <c r="BJ39" s="34"/>
      <c r="BK39" s="34"/>
      <c r="BL39" s="34"/>
      <c r="BM39" s="34"/>
      <c r="BN39" s="34"/>
      <c r="BO39" s="34"/>
      <c r="BP39" s="34"/>
      <c r="BQ39" s="34"/>
      <c r="BR39" s="34"/>
      <c r="BS39" s="34"/>
      <c r="BT39" s="34"/>
      <c r="BU39" s="34"/>
      <c r="BV39" s="34"/>
      <c r="BW39" s="34"/>
      <c r="BX39" s="34"/>
      <c r="CA39" s="34"/>
      <c r="CB39" s="34"/>
      <c r="CC39" s="34"/>
      <c r="CD39" s="34"/>
      <c r="CE39" s="34"/>
      <c r="CF39" s="34"/>
      <c r="CG39" s="34"/>
      <c r="CH39" s="34"/>
      <c r="CI39" s="34"/>
      <c r="CJ39" s="34"/>
      <c r="CK39" s="34"/>
      <c r="CL39" s="34"/>
      <c r="CM39" s="34"/>
      <c r="CN39" s="34"/>
      <c r="CO39" s="34"/>
      <c r="CP39" s="34"/>
      <c r="CQ39" s="34"/>
      <c r="CR39" s="34"/>
    </row>
    <row r="40" spans="1:96" x14ac:dyDescent="0.2">
      <c r="I40" s="153" t="s">
        <v>196</v>
      </c>
      <c r="J40" s="153"/>
      <c r="K40" s="146" t="s">
        <v>303</v>
      </c>
      <c r="L40" s="146"/>
      <c r="M40" s="146"/>
      <c r="N40" s="152" t="s">
        <v>196</v>
      </c>
      <c r="O40" s="152"/>
      <c r="Q40" s="146" t="s">
        <v>304</v>
      </c>
      <c r="R40" s="146"/>
      <c r="S40" s="146"/>
      <c r="T40" s="146"/>
      <c r="U40" s="146"/>
      <c r="V40" s="146"/>
      <c r="W40" s="146"/>
      <c r="X40" s="146"/>
      <c r="Y40" s="146"/>
      <c r="Z40" s="146"/>
      <c r="AA40" s="146"/>
      <c r="AB40" s="146"/>
      <c r="AC40" s="146"/>
      <c r="AD40" s="146"/>
      <c r="AE40" s="146"/>
      <c r="AF40" s="153">
        <v>20</v>
      </c>
      <c r="AG40" s="153"/>
      <c r="AH40" s="153"/>
      <c r="AI40" s="154" t="s">
        <v>258</v>
      </c>
      <c r="AJ40" s="154"/>
      <c r="AK40" s="154"/>
      <c r="AL40" s="32" t="s">
        <v>197</v>
      </c>
    </row>
    <row r="41" spans="1:96" ht="12" thickBot="1" x14ac:dyDescent="0.25"/>
    <row r="42" spans="1:96" ht="3"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6"/>
    </row>
    <row r="43" spans="1:96" x14ac:dyDescent="0.2">
      <c r="A43" s="37" t="s">
        <v>121</v>
      </c>
      <c r="CM43" s="38"/>
    </row>
    <row r="44" spans="1:96" x14ac:dyDescent="0.2">
      <c r="A44" s="161"/>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62"/>
    </row>
    <row r="45" spans="1:96" s="33" customFormat="1" ht="8.25" x14ac:dyDescent="0.15">
      <c r="A45" s="163" t="s">
        <v>198</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64"/>
    </row>
    <row r="46" spans="1:96" s="33" customFormat="1" ht="6" customHeight="1" x14ac:dyDescent="0.15">
      <c r="A46" s="39"/>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40"/>
    </row>
    <row r="47" spans="1:96" x14ac:dyDescent="0.2">
      <c r="A47" s="161"/>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62"/>
    </row>
    <row r="48" spans="1:96" s="33" customFormat="1" ht="8.25" x14ac:dyDescent="0.15">
      <c r="A48" s="163" t="s">
        <v>4</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AH48" s="151" t="s">
        <v>5</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64"/>
    </row>
    <row r="49" spans="1:161" x14ac:dyDescent="0.2">
      <c r="A49" s="37"/>
      <c r="CM49" s="38"/>
    </row>
    <row r="50" spans="1:161" x14ac:dyDescent="0.2">
      <c r="A50" s="160" t="s">
        <v>196</v>
      </c>
      <c r="B50" s="153"/>
      <c r="C50" s="146"/>
      <c r="D50" s="146"/>
      <c r="E50" s="146"/>
      <c r="F50" s="152" t="s">
        <v>196</v>
      </c>
      <c r="G50" s="152"/>
      <c r="I50" s="146"/>
      <c r="J50" s="146"/>
      <c r="K50" s="146"/>
      <c r="L50" s="146"/>
      <c r="M50" s="146"/>
      <c r="N50" s="146"/>
      <c r="O50" s="146"/>
      <c r="P50" s="146"/>
      <c r="Q50" s="146"/>
      <c r="R50" s="146"/>
      <c r="S50" s="146"/>
      <c r="T50" s="146"/>
      <c r="U50" s="146"/>
      <c r="V50" s="146"/>
      <c r="W50" s="146"/>
      <c r="X50" s="153">
        <v>20</v>
      </c>
      <c r="Y50" s="153"/>
      <c r="Z50" s="153"/>
      <c r="AA50" s="154"/>
      <c r="AB50" s="154"/>
      <c r="AC50" s="154"/>
      <c r="AD50" s="32" t="s">
        <v>197</v>
      </c>
      <c r="CM50" s="38"/>
    </row>
    <row r="51" spans="1:161" ht="3" customHeight="1" thickBot="1" x14ac:dyDescent="0.25">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3"/>
    </row>
    <row r="52" spans="1:16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161" s="46" customFormat="1" ht="12" customHeight="1" x14ac:dyDescent="0.2">
      <c r="A53" s="45" t="s">
        <v>250</v>
      </c>
    </row>
    <row r="54" spans="1:161" s="46" customFormat="1" ht="40.5" customHeight="1" x14ac:dyDescent="0.2">
      <c r="A54" s="155" t="s">
        <v>251</v>
      </c>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row>
    <row r="55" spans="1:161" s="46" customFormat="1" ht="21" customHeight="1" x14ac:dyDescent="0.2">
      <c r="A55" s="157" t="s">
        <v>252</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c r="EF55" s="157"/>
      <c r="EG55" s="157"/>
      <c r="EH55" s="157"/>
      <c r="EI55" s="157"/>
      <c r="EJ55" s="157"/>
      <c r="EK55" s="157"/>
      <c r="EL55" s="157"/>
      <c r="EM55" s="157"/>
      <c r="EN55" s="157"/>
      <c r="EO55" s="157"/>
      <c r="EP55" s="157"/>
      <c r="EQ55" s="157"/>
      <c r="ER55" s="157"/>
      <c r="ES55" s="157"/>
      <c r="ET55" s="157"/>
      <c r="EU55" s="157"/>
      <c r="EV55" s="157"/>
      <c r="EW55" s="157"/>
      <c r="EX55" s="157"/>
      <c r="EY55" s="157"/>
      <c r="EZ55" s="157"/>
      <c r="FA55" s="157"/>
      <c r="FB55" s="157"/>
      <c r="FC55" s="157"/>
      <c r="FD55" s="157"/>
      <c r="FE55" s="157"/>
    </row>
    <row r="56" spans="1:161" s="46" customFormat="1" ht="11.25" customHeight="1" x14ac:dyDescent="0.2">
      <c r="A56" s="45" t="s">
        <v>253</v>
      </c>
    </row>
    <row r="57" spans="1:161" s="46" customFormat="1" ht="11.25" customHeight="1" x14ac:dyDescent="0.2">
      <c r="A57" s="45" t="s">
        <v>254</v>
      </c>
    </row>
    <row r="58" spans="1:161" s="46" customFormat="1" ht="11.25" customHeight="1" x14ac:dyDescent="0.2">
      <c r="A58" s="45" t="s">
        <v>255</v>
      </c>
    </row>
    <row r="59" spans="1:161" s="46" customFormat="1" ht="20.25" customHeight="1" x14ac:dyDescent="0.2">
      <c r="A59" s="158" t="s">
        <v>256</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row>
    <row r="60" spans="1:161" ht="3" customHeight="1" x14ac:dyDescent="0.2"/>
  </sheetData>
  <mergeCells count="255">
    <mergeCell ref="A30:H30"/>
    <mergeCell ref="CN30:CU30"/>
    <mergeCell ref="CV30:DE30"/>
    <mergeCell ref="DF30:DR30"/>
    <mergeCell ref="DS30:EE30"/>
    <mergeCell ref="EF30:ER30"/>
    <mergeCell ref="ES30:FE30"/>
    <mergeCell ref="A31:H32"/>
    <mergeCell ref="CN31:CU32"/>
    <mergeCell ref="CV31:DE32"/>
    <mergeCell ref="DF31:DR32"/>
    <mergeCell ref="DS31:EE32"/>
    <mergeCell ref="EF31:ER32"/>
    <mergeCell ref="ES31:FE32"/>
    <mergeCell ref="I32:CM32"/>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I30:CM30"/>
    <mergeCell ref="I31:CM31"/>
    <mergeCell ref="A27:H29"/>
    <mergeCell ref="I27:CM29"/>
    <mergeCell ref="CN27:CU29"/>
    <mergeCell ref="CV27:DE27"/>
    <mergeCell ref="DF27:DR27"/>
    <mergeCell ref="DS27:EE27"/>
    <mergeCell ref="EF27:ER27"/>
    <mergeCell ref="ES27:FE27"/>
    <mergeCell ref="CV29:DE29"/>
    <mergeCell ref="DF29:DR29"/>
    <mergeCell ref="DS29:EE29"/>
    <mergeCell ref="EF29:ER29"/>
    <mergeCell ref="CV28:DE28"/>
    <mergeCell ref="DF28:DR28"/>
    <mergeCell ref="DS28:EE28"/>
    <mergeCell ref="EF28:ER28"/>
    <mergeCell ref="ES28:F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1"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0B2-8B0E-4E9A-A857-253392EC75AB}">
  <dimension ref="B2:M11"/>
  <sheetViews>
    <sheetView workbookViewId="0">
      <selection activeCell="K5" sqref="K5:K7"/>
    </sheetView>
  </sheetViews>
  <sheetFormatPr defaultRowHeight="15" x14ac:dyDescent="0.25"/>
  <cols>
    <col min="3" max="3" width="67.42578125" customWidth="1"/>
    <col min="4" max="4" width="13.28515625" customWidth="1"/>
    <col min="5" max="5" width="15.140625" customWidth="1"/>
    <col min="6" max="7" width="11.85546875" customWidth="1"/>
    <col min="8" max="8" width="18.5703125" customWidth="1"/>
    <col min="9" max="9" width="12.85546875" customWidth="1"/>
    <col min="10" max="10" width="12.5703125" customWidth="1"/>
    <col min="11" max="11" width="17.28515625" customWidth="1"/>
    <col min="12" max="12" width="16" customWidth="1"/>
    <col min="13" max="13" width="14.85546875" customWidth="1"/>
  </cols>
  <sheetData>
    <row r="2" spans="2:13" ht="66.75" customHeight="1" x14ac:dyDescent="0.25">
      <c r="B2" s="60" t="s">
        <v>90</v>
      </c>
      <c r="C2" s="60" t="s">
        <v>269</v>
      </c>
      <c r="D2" s="165" t="s">
        <v>270</v>
      </c>
      <c r="E2" s="165"/>
      <c r="F2" s="166" t="s">
        <v>271</v>
      </c>
      <c r="G2" s="166"/>
      <c r="H2" s="166"/>
      <c r="I2" s="166" t="s">
        <v>272</v>
      </c>
      <c r="J2" s="166"/>
      <c r="K2" s="166"/>
      <c r="L2" s="61" t="s">
        <v>273</v>
      </c>
    </row>
    <row r="3" spans="2:13" ht="24.75" customHeight="1" x14ac:dyDescent="0.25">
      <c r="B3" s="60"/>
      <c r="C3" s="60"/>
      <c r="D3" s="79" t="s">
        <v>282</v>
      </c>
      <c r="E3" s="79" t="s">
        <v>283</v>
      </c>
      <c r="F3" s="79" t="s">
        <v>282</v>
      </c>
      <c r="G3" s="79" t="s">
        <v>284</v>
      </c>
      <c r="H3" s="79" t="s">
        <v>285</v>
      </c>
      <c r="I3" s="79" t="s">
        <v>282</v>
      </c>
      <c r="J3" s="79" t="s">
        <v>284</v>
      </c>
      <c r="K3" s="79" t="s">
        <v>285</v>
      </c>
      <c r="L3" s="80"/>
    </row>
    <row r="4" spans="2:13" ht="51.75" customHeight="1" x14ac:dyDescent="0.25">
      <c r="B4" s="62">
        <v>10</v>
      </c>
      <c r="C4" s="77" t="s">
        <v>274</v>
      </c>
      <c r="D4" s="65"/>
      <c r="E4" s="66">
        <f>SUM(E5:E11)</f>
        <v>1248182.7400000002</v>
      </c>
      <c r="F4" s="65"/>
      <c r="G4" s="65"/>
      <c r="H4" s="66">
        <f>SUM(H5:H11)</f>
        <v>1431439.1865719964</v>
      </c>
      <c r="I4" s="65"/>
      <c r="J4" s="65"/>
      <c r="K4" s="66">
        <f>SUM(K5:K11)</f>
        <v>1574699.9953000001</v>
      </c>
      <c r="L4" s="66">
        <v>1574700</v>
      </c>
      <c r="M4" s="78">
        <f>L4-K4</f>
        <v>4.6999999321997166E-3</v>
      </c>
    </row>
    <row r="5" spans="2:13" x14ac:dyDescent="0.25">
      <c r="B5" s="63"/>
      <c r="C5" s="64" t="s">
        <v>275</v>
      </c>
      <c r="D5" s="67">
        <v>237.62868989760554</v>
      </c>
      <c r="E5" s="68">
        <v>511541.94000000006</v>
      </c>
      <c r="F5" s="68">
        <v>237.62868989760554</v>
      </c>
      <c r="G5" s="68">
        <v>2408.3000000000002</v>
      </c>
      <c r="H5" s="68">
        <v>572281.17388040351</v>
      </c>
      <c r="I5" s="67">
        <v>261.41000000000003</v>
      </c>
      <c r="J5" s="68">
        <v>2408.3000000000002</v>
      </c>
      <c r="K5" s="68">
        <f>629553.703+2.3</f>
        <v>629556.00300000003</v>
      </c>
      <c r="L5" s="69"/>
    </row>
    <row r="6" spans="2:13" x14ac:dyDescent="0.25">
      <c r="B6" s="63"/>
      <c r="C6" s="64" t="s">
        <v>276</v>
      </c>
      <c r="D6" s="68">
        <v>813.83181415929209</v>
      </c>
      <c r="E6" s="68">
        <v>31731.31</v>
      </c>
      <c r="F6" s="68">
        <v>813.83181415929209</v>
      </c>
      <c r="G6" s="68">
        <v>42.77</v>
      </c>
      <c r="H6" s="68">
        <v>34807.586691592922</v>
      </c>
      <c r="I6" s="67">
        <v>895.28</v>
      </c>
      <c r="J6" s="68">
        <v>42.77</v>
      </c>
      <c r="K6" s="68">
        <v>38291.125599999999</v>
      </c>
      <c r="L6" s="70"/>
    </row>
    <row r="7" spans="2:13" x14ac:dyDescent="0.25">
      <c r="B7" s="63"/>
      <c r="C7" s="64" t="s">
        <v>277</v>
      </c>
      <c r="D7" s="71">
        <v>84812</v>
      </c>
      <c r="E7" s="68">
        <v>439389.47</v>
      </c>
      <c r="F7" s="68">
        <v>84812</v>
      </c>
      <c r="G7" s="71">
        <v>6.8</v>
      </c>
      <c r="H7" s="68">
        <v>576721.6</v>
      </c>
      <c r="I7" s="67">
        <v>93300.13</v>
      </c>
      <c r="J7" s="71">
        <v>6.8</v>
      </c>
      <c r="K7" s="68">
        <v>634440.88399999996</v>
      </c>
      <c r="L7" s="72"/>
    </row>
    <row r="8" spans="2:13" x14ac:dyDescent="0.25">
      <c r="B8" s="63"/>
      <c r="C8" s="64" t="s">
        <v>278</v>
      </c>
      <c r="D8" s="73">
        <v>2569</v>
      </c>
      <c r="E8" s="68">
        <v>61213.07</v>
      </c>
      <c r="F8" s="68">
        <v>2569</v>
      </c>
      <c r="G8" s="74">
        <v>26.57</v>
      </c>
      <c r="H8" s="68">
        <v>68258.33</v>
      </c>
      <c r="I8" s="67">
        <v>2826.11</v>
      </c>
      <c r="J8" s="74">
        <v>26.57</v>
      </c>
      <c r="K8" s="68">
        <v>75089.742700000003</v>
      </c>
      <c r="L8" s="75"/>
    </row>
    <row r="9" spans="2:13" x14ac:dyDescent="0.25">
      <c r="B9" s="63"/>
      <c r="C9" s="64" t="s">
        <v>279</v>
      </c>
      <c r="D9" s="74">
        <v>3503.33</v>
      </c>
      <c r="E9" s="68">
        <v>107370.10000000002</v>
      </c>
      <c r="F9" s="68">
        <v>3503.33</v>
      </c>
      <c r="G9" s="73">
        <v>34.130000000000003</v>
      </c>
      <c r="H9" s="68">
        <v>119568.6529</v>
      </c>
      <c r="I9" s="67">
        <v>3853.95</v>
      </c>
      <c r="J9" s="73">
        <v>34.130000000000003</v>
      </c>
      <c r="K9" s="68">
        <v>131535.31349999999</v>
      </c>
      <c r="L9" s="76"/>
    </row>
    <row r="10" spans="2:13" x14ac:dyDescent="0.25">
      <c r="B10" s="63"/>
      <c r="C10" s="64" t="s">
        <v>280</v>
      </c>
      <c r="D10" s="74"/>
      <c r="E10" s="68">
        <v>0</v>
      </c>
      <c r="F10" s="68">
        <v>3503.33</v>
      </c>
      <c r="G10" s="73">
        <v>17.07</v>
      </c>
      <c r="H10" s="68">
        <v>59801.843099999998</v>
      </c>
      <c r="I10" s="67">
        <v>3853.95</v>
      </c>
      <c r="J10" s="73">
        <v>17.07</v>
      </c>
      <c r="K10" s="68">
        <v>65786.926500000001</v>
      </c>
      <c r="L10" s="76"/>
    </row>
    <row r="11" spans="2:13" x14ac:dyDescent="0.25">
      <c r="B11" s="63"/>
      <c r="C11" s="64" t="s">
        <v>281</v>
      </c>
      <c r="D11" s="73"/>
      <c r="E11" s="73">
        <v>96936.85</v>
      </c>
      <c r="F11" s="73"/>
      <c r="G11" s="73"/>
      <c r="H11" s="68"/>
      <c r="I11" s="73"/>
      <c r="J11" s="68"/>
      <c r="K11" s="73"/>
      <c r="L11" s="73"/>
    </row>
  </sheetData>
  <mergeCells count="3">
    <mergeCell ref="D2:E2"/>
    <mergeCell ref="F2:H2"/>
    <mergeCell ref="I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167" t="s">
        <v>122</v>
      </c>
      <c r="B1" s="167"/>
      <c r="C1" s="167"/>
      <c r="D1" s="167"/>
    </row>
    <row r="2" spans="1:9" x14ac:dyDescent="0.25">
      <c r="A2" s="8"/>
    </row>
    <row r="3" spans="1:9" ht="15.75" thickBot="1" x14ac:dyDescent="0.3">
      <c r="A3" s="9"/>
    </row>
    <row r="4" spans="1:9" ht="15.75" thickBot="1" x14ac:dyDescent="0.3">
      <c r="A4" s="174" t="s">
        <v>90</v>
      </c>
      <c r="B4" s="174" t="s">
        <v>16</v>
      </c>
      <c r="C4" s="174" t="s">
        <v>91</v>
      </c>
      <c r="D4" s="174" t="s">
        <v>92</v>
      </c>
      <c r="E4" s="93" t="s">
        <v>93</v>
      </c>
      <c r="F4" s="176" t="s">
        <v>20</v>
      </c>
      <c r="G4" s="177"/>
      <c r="H4" s="177"/>
      <c r="I4" s="178"/>
    </row>
    <row r="5" spans="1:9" ht="77.25" thickBot="1" x14ac:dyDescent="0.3">
      <c r="A5" s="175"/>
      <c r="B5" s="175"/>
      <c r="C5" s="175"/>
      <c r="D5" s="175"/>
      <c r="E5" s="94"/>
      <c r="F5" s="10" t="s">
        <v>136</v>
      </c>
      <c r="G5" s="11" t="s">
        <v>137</v>
      </c>
      <c r="H5" s="11" t="s">
        <v>138</v>
      </c>
      <c r="I5" s="11" t="s">
        <v>22</v>
      </c>
    </row>
    <row r="6" spans="1:9" ht="15.75" thickBot="1" x14ac:dyDescent="0.3">
      <c r="A6" s="12">
        <v>1</v>
      </c>
      <c r="B6" s="10">
        <v>2</v>
      </c>
      <c r="C6" s="10">
        <v>3</v>
      </c>
      <c r="D6" s="10">
        <v>4</v>
      </c>
      <c r="E6" s="10">
        <v>5</v>
      </c>
      <c r="F6" s="10">
        <v>6</v>
      </c>
      <c r="G6" s="10">
        <v>7</v>
      </c>
      <c r="H6" s="10">
        <v>8</v>
      </c>
      <c r="I6" s="10">
        <v>9</v>
      </c>
    </row>
    <row r="7" spans="1:9" ht="30.75" thickBot="1" x14ac:dyDescent="0.3">
      <c r="A7" s="12">
        <v>1</v>
      </c>
      <c r="B7" s="13" t="s">
        <v>94</v>
      </c>
      <c r="C7" s="10">
        <v>26000</v>
      </c>
      <c r="D7" s="10" t="s">
        <v>31</v>
      </c>
      <c r="E7" s="14"/>
      <c r="F7" s="14"/>
      <c r="G7" s="14"/>
      <c r="H7" s="14"/>
      <c r="I7" s="14"/>
    </row>
    <row r="8" spans="1:9" x14ac:dyDescent="0.25">
      <c r="A8" s="170" t="s">
        <v>123</v>
      </c>
      <c r="B8" s="15" t="s">
        <v>34</v>
      </c>
      <c r="C8" s="174">
        <v>26100</v>
      </c>
      <c r="D8" s="174" t="s">
        <v>31</v>
      </c>
      <c r="E8" s="168"/>
      <c r="F8" s="168"/>
      <c r="G8" s="168"/>
      <c r="H8" s="168"/>
      <c r="I8" s="168"/>
    </row>
    <row r="9" spans="1:9" ht="192" thickBot="1" x14ac:dyDescent="0.3">
      <c r="A9" s="171"/>
      <c r="B9" s="16" t="s">
        <v>130</v>
      </c>
      <c r="C9" s="175"/>
      <c r="D9" s="175"/>
      <c r="E9" s="169"/>
      <c r="F9" s="169"/>
      <c r="G9" s="169"/>
      <c r="H9" s="169"/>
      <c r="I9" s="169"/>
    </row>
    <row r="10" spans="1:9" ht="51.75" thickBot="1" x14ac:dyDescent="0.3">
      <c r="A10" s="17" t="s">
        <v>124</v>
      </c>
      <c r="B10" s="16" t="s">
        <v>131</v>
      </c>
      <c r="C10" s="10">
        <v>26200</v>
      </c>
      <c r="D10" s="10" t="s">
        <v>31</v>
      </c>
      <c r="E10" s="14"/>
      <c r="F10" s="14"/>
      <c r="G10" s="14"/>
      <c r="H10" s="14"/>
      <c r="I10" s="14"/>
    </row>
    <row r="11" spans="1:9" ht="51.75" thickBot="1" x14ac:dyDescent="0.3">
      <c r="A11" s="17" t="s">
        <v>125</v>
      </c>
      <c r="B11" s="16" t="s">
        <v>132</v>
      </c>
      <c r="C11" s="10">
        <v>26300</v>
      </c>
      <c r="D11" s="10" t="s">
        <v>31</v>
      </c>
      <c r="E11" s="14"/>
      <c r="F11" s="14"/>
      <c r="G11" s="14"/>
      <c r="H11" s="14"/>
      <c r="I11" s="14"/>
    </row>
    <row r="12" spans="1:9" x14ac:dyDescent="0.25">
      <c r="A12" s="170" t="s">
        <v>126</v>
      </c>
      <c r="B12" s="18" t="s">
        <v>34</v>
      </c>
      <c r="C12" s="174">
        <v>26310</v>
      </c>
      <c r="D12" s="174" t="s">
        <v>96</v>
      </c>
      <c r="E12" s="174" t="s">
        <v>96</v>
      </c>
      <c r="F12" s="168"/>
      <c r="G12" s="168"/>
      <c r="H12" s="168"/>
      <c r="I12" s="168"/>
    </row>
    <row r="13" spans="1:9" ht="30.75" thickBot="1" x14ac:dyDescent="0.3">
      <c r="A13" s="171"/>
      <c r="B13" s="19" t="s">
        <v>95</v>
      </c>
      <c r="C13" s="175"/>
      <c r="D13" s="175"/>
      <c r="E13" s="175"/>
      <c r="F13" s="169"/>
      <c r="G13" s="169"/>
      <c r="H13" s="169"/>
      <c r="I13" s="169"/>
    </row>
    <row r="14" spans="1:9" ht="15.75" thickBot="1" x14ac:dyDescent="0.3">
      <c r="A14" s="17"/>
      <c r="B14" s="20" t="s">
        <v>97</v>
      </c>
      <c r="C14" s="10" t="s">
        <v>98</v>
      </c>
      <c r="D14" s="10"/>
      <c r="E14" s="10"/>
      <c r="F14" s="14"/>
      <c r="G14" s="14"/>
      <c r="H14" s="14"/>
      <c r="I14" s="14"/>
    </row>
    <row r="15" spans="1:9" x14ac:dyDescent="0.25">
      <c r="A15" s="170" t="s">
        <v>127</v>
      </c>
      <c r="B15" s="21" t="s">
        <v>99</v>
      </c>
      <c r="C15" s="174">
        <v>26320</v>
      </c>
      <c r="D15" s="174" t="s">
        <v>96</v>
      </c>
      <c r="E15" s="174" t="s">
        <v>96</v>
      </c>
      <c r="F15" s="168"/>
      <c r="G15" s="168"/>
      <c r="H15" s="168"/>
      <c r="I15" s="168"/>
    </row>
    <row r="16" spans="1:9" ht="15.75" thickBot="1" x14ac:dyDescent="0.3">
      <c r="A16" s="171"/>
      <c r="B16" s="22" t="s">
        <v>100</v>
      </c>
      <c r="C16" s="175"/>
      <c r="D16" s="175"/>
      <c r="E16" s="175"/>
      <c r="F16" s="169"/>
      <c r="G16" s="169"/>
      <c r="H16" s="169"/>
      <c r="I16" s="169"/>
    </row>
    <row r="17" spans="1:9" ht="51.75" thickBot="1" x14ac:dyDescent="0.3">
      <c r="A17" s="17" t="s">
        <v>128</v>
      </c>
      <c r="B17" s="16" t="s">
        <v>133</v>
      </c>
      <c r="C17" s="10">
        <v>26400</v>
      </c>
      <c r="D17" s="10" t="s">
        <v>31</v>
      </c>
      <c r="E17" s="14"/>
      <c r="F17" s="14"/>
      <c r="G17" s="14"/>
      <c r="H17" s="14"/>
      <c r="I17" s="14"/>
    </row>
    <row r="18" spans="1:9" x14ac:dyDescent="0.25">
      <c r="A18" s="170" t="s">
        <v>129</v>
      </c>
      <c r="B18" s="18" t="s">
        <v>34</v>
      </c>
      <c r="C18" s="174">
        <v>26410</v>
      </c>
      <c r="D18" s="174" t="s">
        <v>31</v>
      </c>
      <c r="E18" s="168"/>
      <c r="F18" s="168"/>
      <c r="G18" s="168"/>
      <c r="H18" s="168"/>
      <c r="I18" s="168"/>
    </row>
    <row r="19" spans="1:9" ht="39" thickBot="1" x14ac:dyDescent="0.3">
      <c r="A19" s="171"/>
      <c r="B19" s="22" t="s">
        <v>101</v>
      </c>
      <c r="C19" s="175"/>
      <c r="D19" s="175"/>
      <c r="E19" s="169"/>
      <c r="F19" s="169"/>
      <c r="G19" s="169"/>
      <c r="H19" s="169"/>
      <c r="I19" s="169"/>
    </row>
    <row r="20" spans="1:9" x14ac:dyDescent="0.25">
      <c r="A20" s="170" t="s">
        <v>102</v>
      </c>
      <c r="B20" s="23" t="s">
        <v>34</v>
      </c>
      <c r="C20" s="174">
        <v>26411</v>
      </c>
      <c r="D20" s="174" t="s">
        <v>31</v>
      </c>
      <c r="E20" s="168"/>
      <c r="F20" s="168"/>
      <c r="G20" s="168"/>
      <c r="H20" s="168"/>
      <c r="I20" s="168"/>
    </row>
    <row r="21" spans="1:9" ht="30.75" thickBot="1" x14ac:dyDescent="0.3">
      <c r="A21" s="171"/>
      <c r="B21" s="20" t="s">
        <v>95</v>
      </c>
      <c r="C21" s="175"/>
      <c r="D21" s="175"/>
      <c r="E21" s="169"/>
      <c r="F21" s="169"/>
      <c r="G21" s="169"/>
      <c r="H21" s="169"/>
      <c r="I21" s="169"/>
    </row>
    <row r="22" spans="1:9" ht="26.25" thickBot="1" x14ac:dyDescent="0.3">
      <c r="A22" s="17" t="s">
        <v>103</v>
      </c>
      <c r="B22" s="24" t="s">
        <v>134</v>
      </c>
      <c r="C22" s="10">
        <v>26412</v>
      </c>
      <c r="D22" s="10" t="s">
        <v>31</v>
      </c>
      <c r="E22" s="14"/>
      <c r="F22" s="14"/>
      <c r="G22" s="14"/>
      <c r="H22" s="14"/>
      <c r="I22" s="14"/>
    </row>
    <row r="23" spans="1:9" ht="60.75" thickBot="1" x14ac:dyDescent="0.3">
      <c r="A23" s="17">
        <v>37347</v>
      </c>
      <c r="B23" s="19" t="s">
        <v>104</v>
      </c>
      <c r="C23" s="10">
        <v>26420</v>
      </c>
      <c r="D23" s="10" t="s">
        <v>31</v>
      </c>
      <c r="E23" s="14"/>
      <c r="F23" s="14"/>
      <c r="G23" s="14"/>
      <c r="H23" s="14"/>
      <c r="I23" s="14"/>
    </row>
    <row r="24" spans="1:9" x14ac:dyDescent="0.25">
      <c r="A24" s="170" t="s">
        <v>105</v>
      </c>
      <c r="B24" s="23" t="s">
        <v>34</v>
      </c>
      <c r="C24" s="174">
        <v>26421</v>
      </c>
      <c r="D24" s="174" t="s">
        <v>31</v>
      </c>
      <c r="E24" s="168"/>
      <c r="F24" s="168"/>
      <c r="G24" s="168"/>
      <c r="H24" s="168"/>
      <c r="I24" s="168"/>
    </row>
    <row r="25" spans="1:9" ht="30.75" thickBot="1" x14ac:dyDescent="0.3">
      <c r="A25" s="171"/>
      <c r="B25" s="20" t="s">
        <v>95</v>
      </c>
      <c r="C25" s="175"/>
      <c r="D25" s="175"/>
      <c r="E25" s="169"/>
      <c r="F25" s="169"/>
      <c r="G25" s="169"/>
      <c r="H25" s="169"/>
      <c r="I25" s="169"/>
    </row>
    <row r="26" spans="1:9" ht="15.75" thickBot="1" x14ac:dyDescent="0.3">
      <c r="A26" s="17"/>
      <c r="B26" s="20" t="s">
        <v>97</v>
      </c>
      <c r="C26" s="10" t="s">
        <v>106</v>
      </c>
      <c r="D26" s="10" t="s">
        <v>96</v>
      </c>
      <c r="E26" s="14"/>
      <c r="F26" s="14"/>
      <c r="G26" s="14"/>
      <c r="H26" s="14"/>
      <c r="I26" s="14"/>
    </row>
    <row r="27" spans="1:9" ht="26.25" thickBot="1" x14ac:dyDescent="0.3">
      <c r="A27" s="17" t="s">
        <v>107</v>
      </c>
      <c r="B27" s="24" t="s">
        <v>134</v>
      </c>
      <c r="C27" s="10">
        <v>26422</v>
      </c>
      <c r="D27" s="10" t="s">
        <v>31</v>
      </c>
      <c r="E27" s="14"/>
      <c r="F27" s="14"/>
      <c r="G27" s="14"/>
      <c r="H27" s="14"/>
      <c r="I27" s="14"/>
    </row>
    <row r="28" spans="1:9" ht="45.75" thickBot="1" x14ac:dyDescent="0.3">
      <c r="A28" s="17">
        <v>37712</v>
      </c>
      <c r="B28" s="19" t="s">
        <v>108</v>
      </c>
      <c r="C28" s="10">
        <v>26430</v>
      </c>
      <c r="D28" s="10" t="s">
        <v>31</v>
      </c>
      <c r="E28" s="14"/>
      <c r="F28" s="14"/>
      <c r="G28" s="14"/>
      <c r="H28" s="14"/>
      <c r="I28" s="14"/>
    </row>
    <row r="29" spans="1:9" ht="15.75" thickBot="1" x14ac:dyDescent="0.3">
      <c r="A29" s="17"/>
      <c r="B29" s="20" t="s">
        <v>97</v>
      </c>
      <c r="C29" s="10" t="s">
        <v>109</v>
      </c>
      <c r="D29" s="10" t="s">
        <v>96</v>
      </c>
      <c r="E29" s="14"/>
      <c r="F29" s="14"/>
      <c r="G29" s="14"/>
      <c r="H29" s="14"/>
      <c r="I29" s="14"/>
    </row>
    <row r="30" spans="1:9" ht="26.25" thickBot="1" x14ac:dyDescent="0.3">
      <c r="A30" s="17">
        <v>38078</v>
      </c>
      <c r="B30" s="22" t="s">
        <v>110</v>
      </c>
      <c r="C30" s="10">
        <v>26440</v>
      </c>
      <c r="D30" s="10" t="s">
        <v>31</v>
      </c>
      <c r="E30" s="14"/>
      <c r="F30" s="14"/>
      <c r="G30" s="14"/>
      <c r="H30" s="14"/>
      <c r="I30" s="14"/>
    </row>
    <row r="31" spans="1:9" x14ac:dyDescent="0.25">
      <c r="A31" s="170" t="s">
        <v>111</v>
      </c>
      <c r="B31" s="23" t="s">
        <v>34</v>
      </c>
      <c r="C31" s="174">
        <v>26441</v>
      </c>
      <c r="D31" s="174" t="s">
        <v>31</v>
      </c>
      <c r="E31" s="168"/>
      <c r="F31" s="168"/>
      <c r="G31" s="168"/>
      <c r="H31" s="168"/>
      <c r="I31" s="168"/>
    </row>
    <row r="32" spans="1:9" ht="30.75" thickBot="1" x14ac:dyDescent="0.3">
      <c r="A32" s="171"/>
      <c r="B32" s="20" t="s">
        <v>95</v>
      </c>
      <c r="C32" s="175"/>
      <c r="D32" s="175"/>
      <c r="E32" s="169"/>
      <c r="F32" s="169"/>
      <c r="G32" s="169"/>
      <c r="H32" s="169"/>
      <c r="I32" s="169"/>
    </row>
    <row r="33" spans="1:9" ht="26.25" thickBot="1" x14ac:dyDescent="0.3">
      <c r="A33" s="17" t="s">
        <v>112</v>
      </c>
      <c r="B33" s="24" t="s">
        <v>134</v>
      </c>
      <c r="C33" s="10">
        <v>26442</v>
      </c>
      <c r="D33" s="10" t="s">
        <v>31</v>
      </c>
      <c r="E33" s="14"/>
      <c r="F33" s="14"/>
      <c r="G33" s="14"/>
      <c r="H33" s="14"/>
      <c r="I33" s="14"/>
    </row>
    <row r="34" spans="1:9" ht="26.25" thickBot="1" x14ac:dyDescent="0.3">
      <c r="A34" s="17">
        <v>38443</v>
      </c>
      <c r="B34" s="22" t="s">
        <v>113</v>
      </c>
      <c r="C34" s="10">
        <v>26450</v>
      </c>
      <c r="D34" s="10" t="s">
        <v>31</v>
      </c>
      <c r="E34" s="14"/>
      <c r="F34" s="14"/>
      <c r="G34" s="14"/>
      <c r="H34" s="14"/>
      <c r="I34" s="14"/>
    </row>
    <row r="35" spans="1:9" x14ac:dyDescent="0.25">
      <c r="A35" s="170" t="s">
        <v>114</v>
      </c>
      <c r="B35" s="52" t="s">
        <v>34</v>
      </c>
      <c r="C35" s="172">
        <v>26451</v>
      </c>
      <c r="D35" s="174" t="s">
        <v>31</v>
      </c>
      <c r="E35" s="168"/>
      <c r="F35" s="168"/>
      <c r="G35" s="168"/>
      <c r="H35" s="168"/>
      <c r="I35" s="168"/>
    </row>
    <row r="36" spans="1:9" ht="30.75" thickBot="1" x14ac:dyDescent="0.3">
      <c r="A36" s="171"/>
      <c r="B36" s="51" t="s">
        <v>95</v>
      </c>
      <c r="C36" s="173"/>
      <c r="D36" s="175"/>
      <c r="E36" s="169"/>
      <c r="F36" s="169"/>
      <c r="G36" s="169"/>
      <c r="H36" s="169"/>
      <c r="I36" s="169"/>
    </row>
    <row r="37" spans="1:9" ht="15.75" thickBot="1" x14ac:dyDescent="0.3">
      <c r="A37" s="17"/>
      <c r="B37" s="51" t="s">
        <v>97</v>
      </c>
      <c r="C37" s="48" t="s">
        <v>115</v>
      </c>
      <c r="D37" s="10" t="s">
        <v>96</v>
      </c>
      <c r="E37" s="14"/>
      <c r="F37" s="14"/>
      <c r="G37" s="14"/>
      <c r="H37" s="14"/>
      <c r="I37" s="14"/>
    </row>
    <row r="38" spans="1:9" ht="30.75" thickBot="1" x14ac:dyDescent="0.3">
      <c r="A38" s="17" t="s">
        <v>116</v>
      </c>
      <c r="B38" s="51" t="s">
        <v>117</v>
      </c>
      <c r="C38" s="48">
        <v>26452</v>
      </c>
      <c r="D38" s="10" t="s">
        <v>31</v>
      </c>
      <c r="E38" s="14"/>
      <c r="F38" s="14"/>
      <c r="G38" s="14"/>
      <c r="H38" s="14"/>
      <c r="I38" s="14"/>
    </row>
    <row r="39" spans="1:9" ht="51.75" thickBot="1" x14ac:dyDescent="0.3">
      <c r="A39" s="17">
        <v>2</v>
      </c>
      <c r="B39" s="50" t="s">
        <v>135</v>
      </c>
      <c r="C39" s="48">
        <v>26500</v>
      </c>
      <c r="D39" s="10" t="s">
        <v>31</v>
      </c>
      <c r="E39" s="14"/>
      <c r="F39" s="14"/>
      <c r="G39" s="14"/>
      <c r="H39" s="14"/>
      <c r="I39" s="14"/>
    </row>
    <row r="40" spans="1:9" ht="15.75" thickBot="1" x14ac:dyDescent="0.3">
      <c r="A40" s="17"/>
      <c r="B40" s="47" t="s">
        <v>118</v>
      </c>
      <c r="C40" s="48">
        <v>26510</v>
      </c>
      <c r="D40" s="14"/>
      <c r="E40" s="14"/>
      <c r="F40" s="14"/>
      <c r="G40" s="14"/>
      <c r="H40" s="14"/>
      <c r="I40" s="14"/>
    </row>
    <row r="41" spans="1:9" ht="75.75" thickBot="1" x14ac:dyDescent="0.3">
      <c r="A41" s="17">
        <v>3</v>
      </c>
      <c r="B41" s="49" t="s">
        <v>119</v>
      </c>
      <c r="C41" s="48">
        <v>26600</v>
      </c>
      <c r="D41" s="10" t="s">
        <v>31</v>
      </c>
      <c r="E41" s="14"/>
      <c r="F41" s="14"/>
      <c r="G41" s="14"/>
      <c r="H41" s="14"/>
      <c r="I41" s="14"/>
    </row>
    <row r="42" spans="1:9" ht="15.75" thickBot="1" x14ac:dyDescent="0.3">
      <c r="A42" s="12"/>
      <c r="B42" s="47" t="s">
        <v>118</v>
      </c>
      <c r="C42" s="48">
        <v>26610</v>
      </c>
      <c r="D42" s="14"/>
      <c r="E42" s="14"/>
      <c r="F42" s="14"/>
      <c r="G42" s="14"/>
      <c r="H42" s="14"/>
      <c r="I42" s="14"/>
    </row>
    <row r="43" spans="1:9" x14ac:dyDescent="0.25">
      <c r="A43" s="9"/>
    </row>
    <row r="44" spans="1:9" x14ac:dyDescent="0.25">
      <c r="A44" s="25"/>
    </row>
    <row r="45" spans="1:9" x14ac:dyDescent="0.25">
      <c r="A45" s="25"/>
    </row>
    <row r="46" spans="1:9" x14ac:dyDescent="0.25">
      <c r="A46" s="25"/>
    </row>
    <row r="47" spans="1:9" x14ac:dyDescent="0.25">
      <c r="A47" s="25"/>
    </row>
    <row r="48" spans="1:9" x14ac:dyDescent="0.25">
      <c r="A48" s="25"/>
    </row>
    <row r="49" spans="1:1" x14ac:dyDescent="0.25">
      <c r="A49" s="25"/>
    </row>
    <row r="50" spans="1:1" x14ac:dyDescent="0.25">
      <c r="A50" s="26"/>
    </row>
    <row r="51" spans="1:1" x14ac:dyDescent="0.25">
      <c r="A51" s="25"/>
    </row>
    <row r="52" spans="1:1" x14ac:dyDescent="0.25">
      <c r="A52" s="25"/>
    </row>
    <row r="53" spans="1:1" x14ac:dyDescent="0.25">
      <c r="A53" s="25"/>
    </row>
    <row r="54" spans="1:1" x14ac:dyDescent="0.25">
      <c r="A54" s="25"/>
    </row>
    <row r="55" spans="1:1" x14ac:dyDescent="0.25">
      <c r="A55" s="25"/>
    </row>
    <row r="56" spans="1:1" x14ac:dyDescent="0.25">
      <c r="A56" s="25"/>
    </row>
    <row r="57" spans="1:1" x14ac:dyDescent="0.25">
      <c r="A57" s="25"/>
    </row>
    <row r="58" spans="1:1" x14ac:dyDescent="0.25">
      <c r="A58" s="26"/>
    </row>
    <row r="59" spans="1:1" x14ac:dyDescent="0.25">
      <c r="A59" s="25"/>
    </row>
    <row r="60" spans="1:1" x14ac:dyDescent="0.25">
      <c r="A60" s="25"/>
    </row>
    <row r="61" spans="1:1" x14ac:dyDescent="0.25">
      <c r="A61" s="25"/>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xr:uid="{00000000-0004-0000-0400-000000000000}"/>
    <hyperlink ref="B7" location="Par1299" tooltip="    &lt;10&gt;  Плановые  показатели  выплат  на закупку товаров, работ, услуг по" display="Par1299" xr:uid="{00000000-0004-0000-0400-000001000000}"/>
    <hyperlink ref="B13" r:id="rId1" display="consultantplus://offline/ref=96503A392D9AAE9E5475C55E7A4B1E15D5D01A8B86168B1595B359BCEBBFA1C9B869F7BF85113087C822583138LAo9I" xr:uid="{00000000-0004-0000-0400-000002000000}"/>
    <hyperlink ref="B14" r:id="rId2" display="consultantplus://offline/ref=96503A392D9AAE9E5475C55E7A4B1E15D5D11B8885118B1595B359BCEBBFA1C9AA69AFBA87187AD68E69573138B64CD29DE5F4C1LBo5I" xr:uid="{00000000-0004-0000-0400-000003000000}"/>
    <hyperlink ref="B15" r:id="rId3" display="consultantplus://offline/ref=96503A392D9AAE9E5475C55E7A4B1E15D5D21D82831A8B1595B359BCEBBFA1C9B869F7BF85113087C822583138LAo9I" xr:uid="{00000000-0004-0000-0400-000004000000}"/>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400-000005000000}"/>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00000000-0004-0000-0400-000006000000}"/>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400-000007000000}"/>
    <hyperlink ref="B26" r:id="rId7" display="consultantplus://offline/ref=620C58DE6BAA3DE3E94CE457BBB35098EC54C0EED53364DA52D5097EF8B45989D6BE7B8347DC8EF9F495A230F05701C5743B709B2Ar4I" xr:uid="{00000000-0004-0000-0400-000008000000}"/>
    <hyperlink ref="B28" location="Par1319" tooltip="    &lt;14&gt;  Указывается сумма закупок товаров, работ, услуг, осуществляемых в" display="Par1319" xr:uid="{00000000-0004-0000-0400-000009000000}"/>
    <hyperlink ref="B29" r:id="rId8" display="consultantplus://offline/ref=4C11D777457C83A64694146378CBDA47B8C7EF0FF965C1F0AF5510B1D89B5090450B48FE5CE1C9EC10BC90BEAF1000B765B95E28H2t6I" xr:uid="{00000000-0004-0000-0400-00000A00000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400-00000B000000}"/>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400-00000C000000}"/>
    <hyperlink ref="B37" r:id="rId11" display="consultantplus://offline/ref=B1AA276EE701E2760FF80BC89D0B96421F2DFBF61188A7ABE3A5493CB696C596BE11908C3D819539013A433A334118233E4272FFP7v9I" xr:uid="{00000000-0004-0000-0400-00000D000000}"/>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400-00000E000000}"/>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400-00000F000000}"/>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ТИТУЛЬНЫЙ ЛИСТ</vt:lpstr>
      <vt:lpstr>РАЗДЕЛ 1</vt:lpstr>
      <vt:lpstr>РАЗДЕЛ 2</vt:lpstr>
      <vt:lpstr>коммуналка</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Ирина Бояркина</cp:lastModifiedBy>
  <cp:lastPrinted>2021-12-20T02:54:35Z</cp:lastPrinted>
  <dcterms:created xsi:type="dcterms:W3CDTF">2015-06-05T18:19:34Z</dcterms:created>
  <dcterms:modified xsi:type="dcterms:W3CDTF">2024-03-15T05:31:24Z</dcterms:modified>
</cp:coreProperties>
</file>